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Statistics" sheetId="1" r:id="rId1"/>
    <sheet name="All LHD Eligible" sheetId="2" r:id="rId2"/>
    <sheet name="1 Case" sheetId="3" r:id="rId3"/>
    <sheet name="1 Case; 50 I, 50 P" sheetId="4" r:id="rId4"/>
    <sheet name="1 Case; 70 I, 30 P" sheetId="5" r:id="rId5"/>
    <sheet name="1 Case; 23% HRT" sheetId="6" r:id="rId6"/>
    <sheet name="1 Case; 23% HRT; 1% Prev." sheetId="7" r:id="rId7"/>
    <sheet name="1 Case; 1% Prev." sheetId="8" r:id="rId8"/>
    <sheet name="Modified Current Formula A" sheetId="9" r:id="rId9"/>
    <sheet name="Modified Current Formula B" sheetId="10" r:id="rId10"/>
  </sheets>
  <definedNames/>
  <calcPr fullCalcOnLoad="1"/>
</workbook>
</file>

<file path=xl/sharedStrings.xml><?xml version="1.0" encoding="utf-8"?>
<sst xmlns="http://schemas.openxmlformats.org/spreadsheetml/2006/main" count="481" uniqueCount="78">
  <si>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</si>
  <si>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</si>
  <si>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</si>
  <si>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</si>
  <si>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</si>
  <si>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</si>
  <si>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</si>
  <si>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</si>
  <si>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</si>
  <si>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</si>
  <si>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</si>
  <si>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</si>
  <si>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</si>
  <si>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</si>
  <si>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</si>
  <si>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</si>
  <si>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</si>
  <si>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</si>
  <si>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</si>
  <si>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</si>
  <si>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</si>
  <si>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</si>
  <si>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</si>
  <si>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</si>
  <si>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</si>
  <si>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</si>
  <si>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</si>
  <si>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</si>
  <si>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</si>
  <si>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</si>
  <si>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</si>
  <si>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</si>
  <si>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</si>
  <si>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</si>
  <si>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</si>
  <si>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Incidence</t>
  </si>
  <si>
    <t>2002-2004</t>
  </si>
  <si>
    <t>Diagnoses</t>
  </si>
  <si>
    <t># New</t>
  </si>
  <si>
    <t>% New</t>
  </si>
  <si>
    <t>on 12/31/04</t>
  </si>
  <si>
    <t># PLWH/A</t>
  </si>
  <si>
    <t>% PLWH/A</t>
  </si>
  <si>
    <t>High-Risk</t>
  </si>
  <si>
    <t>Testing</t>
  </si>
  <si>
    <t>Population</t>
  </si>
  <si>
    <t>Rate/</t>
  </si>
  <si>
    <t>Total Public</t>
  </si>
  <si>
    <t>Sector HIV</t>
  </si>
  <si>
    <t>2003/2004</t>
  </si>
  <si>
    <t>HR Testing</t>
  </si>
  <si>
    <t>Proportion</t>
  </si>
  <si>
    <t>Prevalence</t>
  </si>
  <si>
    <t>of County</t>
  </si>
  <si>
    <t>of State</t>
  </si>
  <si>
    <t>STATISTICS</t>
  </si>
  <si>
    <t>ALL LHD ELIGIBLE</t>
  </si>
  <si>
    <t>REFORMATTED STATISTICS BASED ON INCIDENCE</t>
  </si>
  <si>
    <t>Minority</t>
  </si>
  <si>
    <t>CTRS</t>
  </si>
  <si>
    <t>Minorities</t>
  </si>
  <si>
    <t>Total</t>
  </si>
  <si>
    <t xml:space="preserve">Adjusted </t>
  </si>
  <si>
    <t>Targeted Programs</t>
  </si>
  <si>
    <t>Adjusted</t>
  </si>
  <si>
    <t>HIGH RISK TESTING OF 23% OR MORE OF TESTING</t>
  </si>
  <si>
    <t>Modified Current Formula A</t>
  </si>
  <si>
    <t>Modified Current Formula B</t>
  </si>
  <si>
    <t>1 Case and High Risk Testing Above 23% Eligible</t>
  </si>
  <si>
    <t>1 CASE ELIGIBLE</t>
  </si>
  <si>
    <t>1 Case, High Risk Testing Above 23%, and 1.0% Prevalence Eligible</t>
  </si>
  <si>
    <t>1 Case and 1.0% Prevalence Eligible</t>
  </si>
  <si>
    <t>GREATER THAN OR EQUAL TO 3 CASES OVER 3 YEARS</t>
  </si>
  <si>
    <t>GREATER THAN OR EQUAL TO 3 CASES OVER 3 YEARS,</t>
  </si>
  <si>
    <t>HIGH RISK TESTING OF 23%  AND PREVALENCE</t>
  </si>
  <si>
    <t>OF 1.0% OR MORE OF OREGON DISEASE BURDEN</t>
  </si>
  <si>
    <t>DISEASE BURDEN</t>
  </si>
  <si>
    <t>AND PREVALENCE OF 1.0% OR MORE OF OREGON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</si>
</sst>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  <numFmt numFmtId="166" formatCode="#,##0.000"/>
    <numFmt numFmtId="167" formatCode="&quot;$&quot;#,##0"/>
    <numFmt numFmtId="168" formatCode="&quot;$&quot;#,##0.00"/>
    <numFmt numFmtId="169" formatCode="0.000"/>
    <numFmt numFmtId="170" formatCode="&quot;$&quot;#,##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10" fontId="0" fillId="0" borderId="8" xfId="0" applyNumberFormat="1" applyBorder="1" applyAlignment="1">
      <alignment/>
    </xf>
    <xf numFmtId="10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7" fontId="4" fillId="0" borderId="0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5" xfId="0" applyFon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167" fontId="0" fillId="0" borderId="14" xfId="0" applyNumberFormat="1" applyBorder="1" applyAlignment="1">
      <alignment/>
    </xf>
    <xf numFmtId="167" fontId="0" fillId="3" borderId="14" xfId="0" applyNumberFormat="1" applyFill="1" applyBorder="1" applyAlignment="1">
      <alignment/>
    </xf>
    <xf numFmtId="167" fontId="0" fillId="3" borderId="16" xfId="0" applyNumberFormat="1" applyFill="1" applyBorder="1" applyAlignment="1">
      <alignment/>
    </xf>
    <xf numFmtId="167" fontId="0" fillId="0" borderId="16" xfId="0" applyNumberFormat="1" applyBorder="1" applyAlignment="1">
      <alignment/>
    </xf>
    <xf numFmtId="167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4" xfId="0" applyNumberFormat="1" applyFont="1" applyBorder="1" applyAlignment="1">
      <alignment/>
    </xf>
    <xf numFmtId="167" fontId="1" fillId="3" borderId="14" xfId="0" applyNumberFormat="1" applyFont="1" applyFill="1" applyBorder="1" applyAlignment="1">
      <alignment/>
    </xf>
    <xf numFmtId="167" fontId="1" fillId="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3" borderId="18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3" borderId="16" xfId="0" applyNumberFormat="1" applyFill="1" applyBorder="1" applyAlignment="1">
      <alignment/>
    </xf>
    <xf numFmtId="0" fontId="1" fillId="0" borderId="10" xfId="0" applyFont="1" applyBorder="1" applyAlignment="1">
      <alignment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8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0" fillId="0" borderId="6" xfId="0" applyBorder="1" applyAlignment="1">
      <alignment/>
    </xf>
    <xf numFmtId="0" fontId="1" fillId="2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0" fillId="0" borderId="6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2" xfId="0" applyBorder="1" applyAlignment="1">
      <alignment/>
    </xf>
    <xf numFmtId="167" fontId="0" fillId="0" borderId="19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7" fontId="0" fillId="0" borderId="11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1" fillId="0" borderId="23" xfId="0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6" xfId="0" applyNumberForma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167" fontId="1" fillId="0" borderId="19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167" fontId="1" fillId="3" borderId="4" xfId="0" applyNumberFormat="1" applyFont="1" applyFill="1" applyBorder="1" applyAlignment="1">
      <alignment/>
    </xf>
    <xf numFmtId="167" fontId="1" fillId="3" borderId="5" xfId="0" applyNumberFormat="1" applyFont="1" applyFill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3" borderId="4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3" borderId="5" xfId="0" applyNumberFormat="1" applyFill="1" applyBorder="1" applyAlignment="1">
      <alignment/>
    </xf>
    <xf numFmtId="0" fontId="1" fillId="0" borderId="27" xfId="0" applyFont="1" applyBorder="1" applyAlignment="1">
      <alignment horizontal="right"/>
    </xf>
    <xf numFmtId="167" fontId="0" fillId="3" borderId="24" xfId="0" applyNumberFormat="1" applyFill="1" applyBorder="1" applyAlignment="1">
      <alignment/>
    </xf>
    <xf numFmtId="167" fontId="0" fillId="3" borderId="26" xfId="0" applyNumberFormat="1" applyFill="1" applyBorder="1" applyAlignment="1">
      <alignment/>
    </xf>
    <xf numFmtId="0" fontId="1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2" borderId="38" xfId="0" applyNumberFormat="1" applyFill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2" borderId="41" xfId="0" applyNumberFormat="1" applyFont="1" applyFill="1" applyBorder="1" applyAlignment="1">
      <alignment/>
    </xf>
    <xf numFmtId="167" fontId="1" fillId="0" borderId="32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7" fontId="1" fillId="0" borderId="34" xfId="0" applyNumberFormat="1" applyFont="1" applyBorder="1" applyAlignment="1">
      <alignment/>
    </xf>
    <xf numFmtId="0" fontId="1" fillId="2" borderId="31" xfId="0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67" fontId="1" fillId="0" borderId="43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2" xfId="0" applyFill="1" applyBorder="1" applyAlignment="1">
      <alignment/>
    </xf>
    <xf numFmtId="0" fontId="1" fillId="0" borderId="34" xfId="0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2" borderId="43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46" xfId="0" applyFont="1" applyBorder="1" applyAlignment="1">
      <alignment/>
    </xf>
    <xf numFmtId="167" fontId="0" fillId="0" borderId="17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8" xfId="0" applyFont="1" applyBorder="1" applyAlignment="1">
      <alignment horizontal="right"/>
    </xf>
    <xf numFmtId="10" fontId="1" fillId="0" borderId="49" xfId="0" applyNumberFormat="1" applyFont="1" applyBorder="1" applyAlignment="1">
      <alignment horizontal="right"/>
    </xf>
    <xf numFmtId="3" fontId="1" fillId="0" borderId="49" xfId="0" applyNumberFormat="1" applyFont="1" applyBorder="1" applyAlignment="1">
      <alignment horizontal="right"/>
    </xf>
    <xf numFmtId="2" fontId="1" fillId="0" borderId="44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166" fontId="0" fillId="0" borderId="44" xfId="0" applyNumberFormat="1" applyBorder="1" applyAlignment="1">
      <alignment/>
    </xf>
    <xf numFmtId="0" fontId="3" fillId="0" borderId="20" xfId="0" applyFont="1" applyBorder="1" applyAlignment="1">
      <alignment horizontal="right"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10" fontId="1" fillId="0" borderId="45" xfId="0" applyNumberFormat="1" applyFont="1" applyBorder="1" applyAlignment="1">
      <alignment/>
    </xf>
    <xf numFmtId="10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6" fontId="1" fillId="0" borderId="45" xfId="0" applyNumberFormat="1" applyFont="1" applyBorder="1" applyAlignment="1">
      <alignment/>
    </xf>
    <xf numFmtId="3" fontId="1" fillId="0" borderId="31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9" fontId="0" fillId="0" borderId="7" xfId="0" applyNumberFormat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0" fillId="0" borderId="24" xfId="0" applyNumberForma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I30" sqref="I30"/>
    </sheetView>
  </sheetViews>
  <sheetFormatPr defaultColWidth="9.140625" defaultRowHeight="12.75"/>
  <cols>
    <col min="1" max="1" width="16.00390625" style="2" bestFit="1" customWidth="1"/>
    <col min="2" max="2" width="10.7109375" style="0" customWidth="1"/>
    <col min="3" max="3" width="10.7109375" style="3" customWidth="1"/>
    <col min="4" max="4" width="10.7109375" style="0" customWidth="1"/>
    <col min="5" max="5" width="10.7109375" style="1" customWidth="1"/>
    <col min="6" max="6" width="10.7109375" style="14" customWidth="1"/>
    <col min="7" max="7" width="10.7109375" style="18" customWidth="1"/>
    <col min="8" max="10" width="10.7109375" style="0" customWidth="1"/>
    <col min="11" max="11" width="10.7109375" style="80" customWidth="1"/>
    <col min="12" max="12" width="10.7109375" style="0" customWidth="1"/>
  </cols>
  <sheetData>
    <row r="1" spans="1:11" ht="13.5" thickBot="1">
      <c r="A1" s="47" t="s">
        <v>55</v>
      </c>
      <c r="B1" s="44"/>
      <c r="C1" s="209"/>
      <c r="D1" s="44"/>
      <c r="E1" s="209"/>
      <c r="F1" s="42"/>
      <c r="G1" s="210"/>
      <c r="H1" s="29"/>
      <c r="K1" s="211"/>
    </row>
    <row r="2" spans="1:11" ht="13.5" thickBot="1">
      <c r="A2" s="44"/>
      <c r="B2" s="44"/>
      <c r="C2" s="209"/>
      <c r="D2" s="44"/>
      <c r="E2" s="209"/>
      <c r="F2" s="42"/>
      <c r="H2" s="191" t="s">
        <v>47</v>
      </c>
      <c r="I2" s="195"/>
      <c r="J2" s="195"/>
      <c r="K2" s="196"/>
    </row>
    <row r="3" spans="2:11" ht="13.5" thickBot="1">
      <c r="B3" s="191" t="s">
        <v>38</v>
      </c>
      <c r="C3" s="165" t="s">
        <v>39</v>
      </c>
      <c r="D3" s="4"/>
      <c r="E3" s="10"/>
      <c r="F3" s="12"/>
      <c r="G3" s="15"/>
      <c r="H3" s="4" t="s">
        <v>48</v>
      </c>
      <c r="J3" s="4" t="s">
        <v>50</v>
      </c>
      <c r="K3" s="81" t="s">
        <v>50</v>
      </c>
    </row>
    <row r="4" spans="2:12" ht="12.75">
      <c r="B4" s="4" t="s">
        <v>37</v>
      </c>
      <c r="C4" s="5" t="s">
        <v>37</v>
      </c>
      <c r="D4" s="191" t="s">
        <v>41</v>
      </c>
      <c r="E4" s="192" t="s">
        <v>42</v>
      </c>
      <c r="F4" s="193"/>
      <c r="G4" s="194" t="s">
        <v>46</v>
      </c>
      <c r="H4" s="22" t="s">
        <v>44</v>
      </c>
      <c r="I4" s="4" t="s">
        <v>43</v>
      </c>
      <c r="J4" s="4" t="s">
        <v>51</v>
      </c>
      <c r="K4" s="81" t="s">
        <v>51</v>
      </c>
      <c r="L4" s="120" t="s">
        <v>58</v>
      </c>
    </row>
    <row r="5" spans="1:12" s="6" customFormat="1" ht="13.5" thickBot="1">
      <c r="A5" s="19"/>
      <c r="B5" s="7" t="s">
        <v>36</v>
      </c>
      <c r="C5" s="8" t="s">
        <v>36</v>
      </c>
      <c r="D5" s="9" t="s">
        <v>40</v>
      </c>
      <c r="E5" s="11" t="s">
        <v>40</v>
      </c>
      <c r="F5" s="13" t="s">
        <v>45</v>
      </c>
      <c r="G5" s="16">
        <v>100000</v>
      </c>
      <c r="H5" s="7" t="s">
        <v>49</v>
      </c>
      <c r="I5" s="7" t="s">
        <v>44</v>
      </c>
      <c r="J5" s="7" t="s">
        <v>54</v>
      </c>
      <c r="K5" s="8" t="s">
        <v>53</v>
      </c>
      <c r="L5" s="197" t="s">
        <v>45</v>
      </c>
    </row>
    <row r="6" spans="1:12" ht="12.75">
      <c r="A6" s="20" t="s">
        <v>0</v>
      </c>
      <c r="B6">
        <v>0</v>
      </c>
      <c r="C6" s="3">
        <f aca="true" t="shared" si="0" ref="C6:C39">B6/$B$41</f>
        <v>0</v>
      </c>
      <c r="D6">
        <v>2</v>
      </c>
      <c r="E6" s="1">
        <f aca="true" t="shared" si="1" ref="E6:E39">D6/$D$41</f>
        <v>0.0004973887092762995</v>
      </c>
      <c r="F6" s="14">
        <v>16550</v>
      </c>
      <c r="G6" s="17">
        <f>(D6/F6)*100000</f>
        <v>12.084592145015106</v>
      </c>
      <c r="H6" s="14">
        <v>202</v>
      </c>
      <c r="I6" s="14">
        <v>43</v>
      </c>
      <c r="J6" s="34">
        <f>I6/$I$41</f>
        <v>0.003937368372859628</v>
      </c>
      <c r="K6" s="80">
        <f>I6/H6</f>
        <v>0.21287128712871287</v>
      </c>
      <c r="L6" s="198">
        <v>864</v>
      </c>
    </row>
    <row r="7" spans="1:12" ht="12.75">
      <c r="A7" s="20" t="s">
        <v>1</v>
      </c>
      <c r="B7">
        <v>4</v>
      </c>
      <c r="C7" s="3">
        <f t="shared" si="0"/>
        <v>0.004555808656036446</v>
      </c>
      <c r="D7">
        <v>29</v>
      </c>
      <c r="E7" s="1">
        <f t="shared" si="1"/>
        <v>0.007212136284506341</v>
      </c>
      <c r="F7" s="14">
        <v>81750</v>
      </c>
      <c r="G7" s="17">
        <f aca="true" t="shared" si="2" ref="G7:G41">(D7/F7)*100000</f>
        <v>35.47400611620795</v>
      </c>
      <c r="H7" s="14">
        <v>848</v>
      </c>
      <c r="I7" s="14">
        <v>120</v>
      </c>
      <c r="J7" s="34">
        <f aca="true" t="shared" si="3" ref="J7:J39">I7/$I$41</f>
        <v>0.01098800476146873</v>
      </c>
      <c r="K7" s="80">
        <f aca="true" t="shared" si="4" ref="K7:K41">I7/H7</f>
        <v>0.14150943396226415</v>
      </c>
      <c r="L7" s="199">
        <v>10561</v>
      </c>
    </row>
    <row r="8" spans="1:12" ht="12.75">
      <c r="A8" s="20" t="s">
        <v>2</v>
      </c>
      <c r="B8">
        <v>46</v>
      </c>
      <c r="C8" s="3">
        <f t="shared" si="0"/>
        <v>0.05239179954441914</v>
      </c>
      <c r="D8">
        <v>194</v>
      </c>
      <c r="E8" s="1">
        <f t="shared" si="1"/>
        <v>0.048246704799801046</v>
      </c>
      <c r="F8" s="14">
        <v>356250</v>
      </c>
      <c r="G8" s="17">
        <f t="shared" si="2"/>
        <v>54.45614035087719</v>
      </c>
      <c r="H8" s="14">
        <f>1172+1152</f>
        <v>2324</v>
      </c>
      <c r="I8" s="14">
        <f>179+20+352</f>
        <v>551</v>
      </c>
      <c r="J8" s="34">
        <f t="shared" si="3"/>
        <v>0.050453255196410585</v>
      </c>
      <c r="K8" s="80">
        <f t="shared" si="4"/>
        <v>0.23709122203098107</v>
      </c>
      <c r="L8" s="199">
        <v>41088</v>
      </c>
    </row>
    <row r="9" spans="1:12" ht="12.75">
      <c r="A9" s="20" t="s">
        <v>3</v>
      </c>
      <c r="B9">
        <v>5</v>
      </c>
      <c r="C9" s="3">
        <f t="shared" si="0"/>
        <v>0.0056947608200455585</v>
      </c>
      <c r="D9">
        <v>19</v>
      </c>
      <c r="E9" s="1">
        <f t="shared" si="1"/>
        <v>0.004725192738124845</v>
      </c>
      <c r="F9" s="14">
        <v>36400</v>
      </c>
      <c r="G9" s="17">
        <f t="shared" si="2"/>
        <v>52.197802197802204</v>
      </c>
      <c r="H9" s="14">
        <v>247</v>
      </c>
      <c r="I9" s="14">
        <v>52</v>
      </c>
      <c r="J9" s="34">
        <f t="shared" si="3"/>
        <v>0.004761468729969783</v>
      </c>
      <c r="K9" s="80">
        <f t="shared" si="4"/>
        <v>0.21052631578947367</v>
      </c>
      <c r="L9" s="199">
        <v>3221</v>
      </c>
    </row>
    <row r="10" spans="1:12" s="23" customFormat="1" ht="12.75">
      <c r="A10" s="21" t="s">
        <v>4</v>
      </c>
      <c r="B10" s="23">
        <v>4</v>
      </c>
      <c r="C10" s="24">
        <f t="shared" si="0"/>
        <v>0.004555808656036446</v>
      </c>
      <c r="D10" s="23">
        <v>21</v>
      </c>
      <c r="E10" s="25">
        <f t="shared" si="1"/>
        <v>0.005222581447401144</v>
      </c>
      <c r="F10" s="26">
        <v>45650</v>
      </c>
      <c r="G10" s="27">
        <f t="shared" si="2"/>
        <v>46.00219058050383</v>
      </c>
      <c r="H10" s="26">
        <v>181</v>
      </c>
      <c r="I10" s="26">
        <v>34</v>
      </c>
      <c r="J10" s="212">
        <f t="shared" si="3"/>
        <v>0.0031132680157494735</v>
      </c>
      <c r="K10" s="82">
        <f t="shared" si="4"/>
        <v>0.1878453038674033</v>
      </c>
      <c r="L10" s="200">
        <v>3196</v>
      </c>
    </row>
    <row r="11" spans="1:12" ht="12.75">
      <c r="A11" s="20" t="s">
        <v>5</v>
      </c>
      <c r="B11">
        <v>6</v>
      </c>
      <c r="C11" s="3">
        <f t="shared" si="0"/>
        <v>0.00683371298405467</v>
      </c>
      <c r="D11">
        <v>36</v>
      </c>
      <c r="E11" s="1">
        <f t="shared" si="1"/>
        <v>0.008952996766973389</v>
      </c>
      <c r="F11" s="14">
        <v>62700</v>
      </c>
      <c r="G11" s="17">
        <f t="shared" si="2"/>
        <v>57.41626794258374</v>
      </c>
      <c r="H11" s="225">
        <v>525</v>
      </c>
      <c r="I11" s="225">
        <v>133</v>
      </c>
      <c r="J11" s="34">
        <f t="shared" si="3"/>
        <v>0.012178371943961175</v>
      </c>
      <c r="K11" s="80">
        <f t="shared" si="4"/>
        <v>0.25333333333333335</v>
      </c>
      <c r="L11" s="199">
        <v>5962</v>
      </c>
    </row>
    <row r="12" spans="1:12" ht="12.75">
      <c r="A12" s="20" t="s">
        <v>6</v>
      </c>
      <c r="B12">
        <v>1</v>
      </c>
      <c r="C12" s="3">
        <f t="shared" si="0"/>
        <v>0.0011389521640091116</v>
      </c>
      <c r="D12">
        <v>3</v>
      </c>
      <c r="E12" s="1">
        <f t="shared" si="1"/>
        <v>0.0007460830639144492</v>
      </c>
      <c r="F12" s="14">
        <v>20650</v>
      </c>
      <c r="G12" s="17">
        <f t="shared" si="2"/>
        <v>14.527845036319613</v>
      </c>
      <c r="H12" s="225">
        <v>105</v>
      </c>
      <c r="I12" s="225">
        <v>35</v>
      </c>
      <c r="J12" s="34">
        <f t="shared" si="3"/>
        <v>0.0032048347220950462</v>
      </c>
      <c r="K12" s="80">
        <f t="shared" si="4"/>
        <v>0.3333333333333333</v>
      </c>
      <c r="L12" s="199">
        <v>1678</v>
      </c>
    </row>
    <row r="13" spans="1:12" ht="12.75">
      <c r="A13" s="20" t="s">
        <v>7</v>
      </c>
      <c r="B13">
        <v>2</v>
      </c>
      <c r="C13" s="3">
        <f t="shared" si="0"/>
        <v>0.002277904328018223</v>
      </c>
      <c r="D13">
        <v>7</v>
      </c>
      <c r="E13" s="1">
        <f t="shared" si="1"/>
        <v>0.001740860482467048</v>
      </c>
      <c r="F13" s="14">
        <v>21150</v>
      </c>
      <c r="G13" s="17">
        <f t="shared" si="2"/>
        <v>33.09692671394799</v>
      </c>
      <c r="H13" s="225">
        <v>250</v>
      </c>
      <c r="I13" s="225">
        <v>54</v>
      </c>
      <c r="J13" s="34">
        <f t="shared" si="3"/>
        <v>0.004944602142660928</v>
      </c>
      <c r="K13" s="80">
        <f t="shared" si="4"/>
        <v>0.216</v>
      </c>
      <c r="L13" s="199">
        <v>1901</v>
      </c>
    </row>
    <row r="14" spans="1:12" ht="12.75">
      <c r="A14" s="20" t="s">
        <v>8</v>
      </c>
      <c r="B14">
        <v>15</v>
      </c>
      <c r="C14" s="3">
        <f t="shared" si="0"/>
        <v>0.017084282460136675</v>
      </c>
      <c r="D14">
        <v>52</v>
      </c>
      <c r="E14" s="1">
        <f t="shared" si="1"/>
        <v>0.012932106441183784</v>
      </c>
      <c r="F14" s="14">
        <v>135450</v>
      </c>
      <c r="G14" s="17">
        <f t="shared" si="2"/>
        <v>38.390550018457</v>
      </c>
      <c r="H14" s="225">
        <v>563</v>
      </c>
      <c r="I14" s="14">
        <f>58+74+51</f>
        <v>183</v>
      </c>
      <c r="J14" s="34">
        <f t="shared" si="3"/>
        <v>0.016756707261239814</v>
      </c>
      <c r="K14" s="80">
        <f t="shared" si="4"/>
        <v>0.325044404973357</v>
      </c>
      <c r="L14" s="199">
        <v>9317</v>
      </c>
    </row>
    <row r="15" spans="1:12" s="23" customFormat="1" ht="12.75">
      <c r="A15" s="21" t="s">
        <v>9</v>
      </c>
      <c r="B15" s="23">
        <v>10</v>
      </c>
      <c r="C15" s="24">
        <f t="shared" si="0"/>
        <v>0.011389521640091117</v>
      </c>
      <c r="D15" s="23">
        <v>56</v>
      </c>
      <c r="E15" s="25">
        <f t="shared" si="1"/>
        <v>0.013926883859736384</v>
      </c>
      <c r="F15" s="26">
        <v>102350</v>
      </c>
      <c r="G15" s="27">
        <f t="shared" si="2"/>
        <v>54.714215925744995</v>
      </c>
      <c r="H15" s="26">
        <f>851+795</f>
        <v>1646</v>
      </c>
      <c r="I15" s="26">
        <f>90+237+219</f>
        <v>546</v>
      </c>
      <c r="J15" s="212">
        <f t="shared" si="3"/>
        <v>0.049995421664682724</v>
      </c>
      <c r="K15" s="82">
        <f t="shared" si="4"/>
        <v>0.33171324422843257</v>
      </c>
      <c r="L15" s="200">
        <v>7937</v>
      </c>
    </row>
    <row r="16" spans="1:12" ht="12.75">
      <c r="A16" s="20" t="s">
        <v>10</v>
      </c>
      <c r="B16">
        <v>0</v>
      </c>
      <c r="C16" s="3">
        <f t="shared" si="0"/>
        <v>0</v>
      </c>
      <c r="D16">
        <v>2</v>
      </c>
      <c r="E16" s="1">
        <f t="shared" si="1"/>
        <v>0.0004973887092762995</v>
      </c>
      <c r="F16" s="14">
        <v>7750</v>
      </c>
      <c r="G16" s="17">
        <f t="shared" si="2"/>
        <v>25.806451612903228</v>
      </c>
      <c r="H16" s="225">
        <v>66</v>
      </c>
      <c r="I16" s="225">
        <v>7</v>
      </c>
      <c r="J16" s="34">
        <f t="shared" si="3"/>
        <v>0.0006409669444190092</v>
      </c>
      <c r="K16" s="80">
        <f t="shared" si="4"/>
        <v>0.10606060606060606</v>
      </c>
      <c r="L16" s="199">
        <v>334</v>
      </c>
    </row>
    <row r="17" spans="1:12" ht="12.75">
      <c r="A17" s="20" t="s">
        <v>11</v>
      </c>
      <c r="B17">
        <v>0</v>
      </c>
      <c r="C17" s="3">
        <f t="shared" si="0"/>
        <v>0</v>
      </c>
      <c r="D17">
        <v>1</v>
      </c>
      <c r="E17" s="1">
        <f t="shared" si="1"/>
        <v>0.0002486943546381497</v>
      </c>
      <c r="F17" s="14">
        <v>7650</v>
      </c>
      <c r="G17" s="17">
        <f t="shared" si="2"/>
        <v>13.071895424836603</v>
      </c>
      <c r="H17" s="225">
        <v>39</v>
      </c>
      <c r="I17" s="225">
        <v>8</v>
      </c>
      <c r="J17" s="34">
        <f t="shared" si="3"/>
        <v>0.000732533650764582</v>
      </c>
      <c r="K17" s="80">
        <f t="shared" si="4"/>
        <v>0.20512820512820512</v>
      </c>
      <c r="L17" s="199">
        <v>720</v>
      </c>
    </row>
    <row r="18" spans="1:12" ht="12.75">
      <c r="A18" s="20" t="s">
        <v>12</v>
      </c>
      <c r="B18">
        <v>0</v>
      </c>
      <c r="C18" s="3">
        <f t="shared" si="0"/>
        <v>0</v>
      </c>
      <c r="D18">
        <v>8</v>
      </c>
      <c r="E18" s="1">
        <f t="shared" si="1"/>
        <v>0.001989554837105198</v>
      </c>
      <c r="F18" s="14">
        <v>21050</v>
      </c>
      <c r="G18" s="17">
        <f t="shared" si="2"/>
        <v>38.00475059382423</v>
      </c>
      <c r="H18" s="225">
        <v>307</v>
      </c>
      <c r="I18" s="225">
        <v>24</v>
      </c>
      <c r="J18" s="34">
        <f t="shared" si="3"/>
        <v>0.002197600952293746</v>
      </c>
      <c r="K18" s="80">
        <f t="shared" si="4"/>
        <v>0.0781758957654723</v>
      </c>
      <c r="L18" s="199">
        <v>6034</v>
      </c>
    </row>
    <row r="19" spans="1:12" ht="12.75">
      <c r="A19" s="20" t="s">
        <v>13</v>
      </c>
      <c r="B19">
        <v>31</v>
      </c>
      <c r="C19" s="3">
        <f t="shared" si="0"/>
        <v>0.03530751708428246</v>
      </c>
      <c r="D19">
        <v>126</v>
      </c>
      <c r="E19" s="1">
        <f t="shared" si="1"/>
        <v>0.031335488684406866</v>
      </c>
      <c r="F19" s="14">
        <v>191200</v>
      </c>
      <c r="G19" s="17">
        <f t="shared" si="2"/>
        <v>65.89958158995816</v>
      </c>
      <c r="H19" s="225">
        <v>1310</v>
      </c>
      <c r="I19" s="225">
        <v>394</v>
      </c>
      <c r="J19" s="34">
        <f t="shared" si="3"/>
        <v>0.036077282300155666</v>
      </c>
      <c r="K19" s="80">
        <f t="shared" si="4"/>
        <v>0.300763358778626</v>
      </c>
      <c r="L19" s="199">
        <v>21658</v>
      </c>
    </row>
    <row r="20" spans="1:12" s="23" customFormat="1" ht="12.75">
      <c r="A20" s="21" t="s">
        <v>14</v>
      </c>
      <c r="B20" s="23">
        <v>3</v>
      </c>
      <c r="C20" s="24">
        <f t="shared" si="0"/>
        <v>0.003416856492027335</v>
      </c>
      <c r="D20" s="23">
        <v>8</v>
      </c>
      <c r="E20" s="25">
        <f t="shared" si="1"/>
        <v>0.001989554837105198</v>
      </c>
      <c r="F20" s="26">
        <v>20250</v>
      </c>
      <c r="G20" s="27">
        <f t="shared" si="2"/>
        <v>39.50617283950617</v>
      </c>
      <c r="H20" s="26">
        <v>191</v>
      </c>
      <c r="I20" s="26">
        <v>34</v>
      </c>
      <c r="J20" s="212">
        <f t="shared" si="3"/>
        <v>0.0031132680157494735</v>
      </c>
      <c r="K20" s="82">
        <f t="shared" si="4"/>
        <v>0.17801047120418848</v>
      </c>
      <c r="L20" s="200">
        <v>6724</v>
      </c>
    </row>
    <row r="21" spans="1:12" ht="12.75">
      <c r="A21" s="20" t="s">
        <v>15</v>
      </c>
      <c r="B21">
        <v>8</v>
      </c>
      <c r="C21" s="3">
        <f t="shared" si="0"/>
        <v>0.009111617312072893</v>
      </c>
      <c r="D21">
        <v>51</v>
      </c>
      <c r="E21" s="1">
        <f t="shared" si="1"/>
        <v>0.012683412086545635</v>
      </c>
      <c r="F21" s="14">
        <v>78600</v>
      </c>
      <c r="G21" s="17">
        <f t="shared" si="2"/>
        <v>64.8854961832061</v>
      </c>
      <c r="H21" s="225">
        <v>197</v>
      </c>
      <c r="I21" s="225">
        <v>71</v>
      </c>
      <c r="J21" s="34">
        <f t="shared" si="3"/>
        <v>0.006501236150535665</v>
      </c>
      <c r="K21" s="80">
        <f t="shared" si="4"/>
        <v>0.3604060913705584</v>
      </c>
      <c r="L21" s="199">
        <v>6546</v>
      </c>
    </row>
    <row r="22" spans="1:12" ht="12.75">
      <c r="A22" s="20" t="s">
        <v>16</v>
      </c>
      <c r="B22">
        <v>4</v>
      </c>
      <c r="C22" s="3">
        <f t="shared" si="0"/>
        <v>0.004555808656036446</v>
      </c>
      <c r="D22">
        <v>21</v>
      </c>
      <c r="E22" s="1">
        <f t="shared" si="1"/>
        <v>0.005222581447401144</v>
      </c>
      <c r="F22" s="14">
        <v>64800</v>
      </c>
      <c r="G22" s="17">
        <f t="shared" si="2"/>
        <v>32.407407407407405</v>
      </c>
      <c r="H22" s="225">
        <v>306</v>
      </c>
      <c r="I22" s="225">
        <v>63</v>
      </c>
      <c r="J22" s="34">
        <f t="shared" si="3"/>
        <v>0.005768702499771084</v>
      </c>
      <c r="K22" s="80">
        <f t="shared" si="4"/>
        <v>0.20588235294117646</v>
      </c>
      <c r="L22" s="199">
        <v>10369</v>
      </c>
    </row>
    <row r="23" spans="1:12" ht="12.75">
      <c r="A23" s="20" t="s">
        <v>17</v>
      </c>
      <c r="B23">
        <v>2</v>
      </c>
      <c r="C23" s="3">
        <f t="shared" si="0"/>
        <v>0.002277904328018223</v>
      </c>
      <c r="D23">
        <v>2</v>
      </c>
      <c r="E23" s="1">
        <f t="shared" si="1"/>
        <v>0.0004973887092762995</v>
      </c>
      <c r="F23" s="14">
        <v>7500</v>
      </c>
      <c r="G23" s="17">
        <f t="shared" si="2"/>
        <v>26.666666666666668</v>
      </c>
      <c r="H23" s="225">
        <v>77</v>
      </c>
      <c r="I23" s="225">
        <v>17</v>
      </c>
      <c r="J23" s="34">
        <f t="shared" si="3"/>
        <v>0.0015566340078747368</v>
      </c>
      <c r="K23" s="80">
        <f t="shared" si="4"/>
        <v>0.22077922077922077</v>
      </c>
      <c r="L23" s="199">
        <v>765</v>
      </c>
    </row>
    <row r="24" spans="1:12" ht="12.75">
      <c r="A24" s="20" t="s">
        <v>18</v>
      </c>
      <c r="B24">
        <v>61</v>
      </c>
      <c r="C24" s="3">
        <f t="shared" si="0"/>
        <v>0.06947608200455581</v>
      </c>
      <c r="D24">
        <v>248</v>
      </c>
      <c r="E24" s="1">
        <f t="shared" si="1"/>
        <v>0.06167619995026113</v>
      </c>
      <c r="F24" s="14">
        <v>333350</v>
      </c>
      <c r="G24" s="17">
        <f t="shared" si="2"/>
        <v>74.39628018599069</v>
      </c>
      <c r="H24" s="14">
        <f>1804+1511</f>
        <v>3315</v>
      </c>
      <c r="I24" s="14">
        <f>218+31+424+247+35+339</f>
        <v>1294</v>
      </c>
      <c r="J24" s="34">
        <f t="shared" si="3"/>
        <v>0.11848731801117114</v>
      </c>
      <c r="K24" s="80">
        <f t="shared" si="4"/>
        <v>0.3903469079939668</v>
      </c>
      <c r="L24" s="199">
        <v>37586</v>
      </c>
    </row>
    <row r="25" spans="1:12" s="23" customFormat="1" ht="12.75">
      <c r="A25" s="21" t="s">
        <v>19</v>
      </c>
      <c r="B25" s="23">
        <v>14</v>
      </c>
      <c r="C25" s="24">
        <f t="shared" si="0"/>
        <v>0.015945330296127564</v>
      </c>
      <c r="D25" s="23">
        <v>31</v>
      </c>
      <c r="E25" s="25">
        <f t="shared" si="1"/>
        <v>0.007709524993782641</v>
      </c>
      <c r="F25" s="26">
        <v>44400</v>
      </c>
      <c r="G25" s="27">
        <f t="shared" si="2"/>
        <v>69.81981981981983</v>
      </c>
      <c r="H25" s="26">
        <f>265+274</f>
        <v>539</v>
      </c>
      <c r="I25" s="26">
        <v>105</v>
      </c>
      <c r="J25" s="212">
        <f t="shared" si="3"/>
        <v>0.00961450416628514</v>
      </c>
      <c r="K25" s="82">
        <f t="shared" si="4"/>
        <v>0.19480519480519481</v>
      </c>
      <c r="L25" s="200">
        <v>5131</v>
      </c>
    </row>
    <row r="26" spans="1:12" ht="12.75">
      <c r="A26" s="20" t="s">
        <v>20</v>
      </c>
      <c r="B26">
        <v>8</v>
      </c>
      <c r="C26" s="3">
        <f t="shared" si="0"/>
        <v>0.009111617312072893</v>
      </c>
      <c r="D26">
        <v>41</v>
      </c>
      <c r="E26" s="1">
        <f t="shared" si="1"/>
        <v>0.010196468540164138</v>
      </c>
      <c r="F26" s="14">
        <v>106350</v>
      </c>
      <c r="G26" s="17">
        <f t="shared" si="2"/>
        <v>38.5519511048425</v>
      </c>
      <c r="H26" s="225">
        <v>623</v>
      </c>
      <c r="I26" s="225">
        <v>146</v>
      </c>
      <c r="J26" s="34">
        <f t="shared" si="3"/>
        <v>0.013368739126453621</v>
      </c>
      <c r="K26" s="80">
        <f t="shared" si="4"/>
        <v>0.23434991974317818</v>
      </c>
      <c r="L26" s="199">
        <v>9032</v>
      </c>
    </row>
    <row r="27" spans="1:12" ht="12.75">
      <c r="A27" s="20" t="s">
        <v>21</v>
      </c>
      <c r="B27">
        <v>3</v>
      </c>
      <c r="C27" s="3">
        <f t="shared" si="0"/>
        <v>0.003416856492027335</v>
      </c>
      <c r="D27">
        <v>12</v>
      </c>
      <c r="E27" s="1">
        <f t="shared" si="1"/>
        <v>0.0029843322556577967</v>
      </c>
      <c r="F27" s="14">
        <v>31850</v>
      </c>
      <c r="G27" s="17">
        <f t="shared" si="2"/>
        <v>37.67660910518053</v>
      </c>
      <c r="H27" s="225">
        <v>58</v>
      </c>
      <c r="I27" s="225">
        <v>9</v>
      </c>
      <c r="J27" s="34">
        <f t="shared" si="3"/>
        <v>0.0008241003571101547</v>
      </c>
      <c r="K27" s="80">
        <f t="shared" si="4"/>
        <v>0.15517241379310345</v>
      </c>
      <c r="L27" s="199">
        <v>9925</v>
      </c>
    </row>
    <row r="28" spans="1:12" ht="12.75">
      <c r="A28" s="20" t="s">
        <v>22</v>
      </c>
      <c r="B28">
        <v>52</v>
      </c>
      <c r="C28" s="3">
        <f t="shared" si="0"/>
        <v>0.05922551252847381</v>
      </c>
      <c r="D28">
        <v>271</v>
      </c>
      <c r="E28" s="1">
        <f t="shared" si="1"/>
        <v>0.06739617010693857</v>
      </c>
      <c r="F28" s="14">
        <v>298450</v>
      </c>
      <c r="G28" s="17">
        <f t="shared" si="2"/>
        <v>90.80247947729939</v>
      </c>
      <c r="H28" s="225">
        <v>1254</v>
      </c>
      <c r="I28" s="14">
        <f>164+78+111</f>
        <v>353</v>
      </c>
      <c r="J28" s="34">
        <f t="shared" si="3"/>
        <v>0.03232304733998718</v>
      </c>
      <c r="K28" s="80">
        <f t="shared" si="4"/>
        <v>0.28149920255183414</v>
      </c>
      <c r="L28" s="199">
        <v>73573</v>
      </c>
    </row>
    <row r="29" spans="1:12" ht="12.75">
      <c r="A29" s="20" t="s">
        <v>23</v>
      </c>
      <c r="B29">
        <v>0</v>
      </c>
      <c r="C29" s="3">
        <f t="shared" si="0"/>
        <v>0</v>
      </c>
      <c r="D29">
        <v>5</v>
      </c>
      <c r="E29" s="1">
        <f t="shared" si="1"/>
        <v>0.0012434717731907485</v>
      </c>
      <c r="F29" s="14">
        <v>11750</v>
      </c>
      <c r="G29" s="17">
        <f t="shared" si="2"/>
        <v>42.5531914893617</v>
      </c>
      <c r="H29" s="225">
        <v>38</v>
      </c>
      <c r="I29" s="14">
        <v>8</v>
      </c>
      <c r="J29" s="34">
        <f t="shared" si="3"/>
        <v>0.000732533650764582</v>
      </c>
      <c r="K29" s="80">
        <f t="shared" si="4"/>
        <v>0.21052631578947367</v>
      </c>
      <c r="L29" s="199">
        <v>3369</v>
      </c>
    </row>
    <row r="30" spans="1:12" s="23" customFormat="1" ht="12.75">
      <c r="A30" s="21" t="s">
        <v>24</v>
      </c>
      <c r="B30" s="23">
        <v>460</v>
      </c>
      <c r="C30" s="24">
        <f t="shared" si="0"/>
        <v>0.5239179954441914</v>
      </c>
      <c r="D30" s="23">
        <v>2377</v>
      </c>
      <c r="E30" s="25">
        <f t="shared" si="1"/>
        <v>0.5911464809748819</v>
      </c>
      <c r="F30" s="26">
        <v>685950</v>
      </c>
      <c r="G30" s="27">
        <f t="shared" si="2"/>
        <v>346.5267147751294</v>
      </c>
      <c r="H30" s="26">
        <f>9450+8589</f>
        <v>18039</v>
      </c>
      <c r="I30" s="26">
        <f>2450+292+2674</f>
        <v>5416</v>
      </c>
      <c r="J30" s="212">
        <f t="shared" si="3"/>
        <v>0.495925281567622</v>
      </c>
      <c r="K30" s="82">
        <f t="shared" si="4"/>
        <v>0.30023837241532236</v>
      </c>
      <c r="L30" s="200">
        <v>165930</v>
      </c>
    </row>
    <row r="31" spans="1:12" ht="12.75">
      <c r="A31" s="20" t="s">
        <v>25</v>
      </c>
      <c r="B31">
        <v>3</v>
      </c>
      <c r="C31" s="3">
        <f t="shared" si="0"/>
        <v>0.003416856492027335</v>
      </c>
      <c r="D31">
        <v>20</v>
      </c>
      <c r="E31" s="1">
        <f t="shared" si="1"/>
        <v>0.004973887092762994</v>
      </c>
      <c r="F31" s="14">
        <v>64950</v>
      </c>
      <c r="G31" s="17">
        <f t="shared" si="2"/>
        <v>30.792917628945343</v>
      </c>
      <c r="H31" s="225">
        <v>201</v>
      </c>
      <c r="I31" s="225">
        <v>41</v>
      </c>
      <c r="J31" s="34">
        <f t="shared" si="3"/>
        <v>0.003754234960168483</v>
      </c>
      <c r="K31" s="80">
        <f t="shared" si="4"/>
        <v>0.20398009950248755</v>
      </c>
      <c r="L31" s="199">
        <v>9394</v>
      </c>
    </row>
    <row r="32" spans="1:12" ht="12.75">
      <c r="A32" s="20" t="s">
        <v>26</v>
      </c>
      <c r="B32">
        <v>4</v>
      </c>
      <c r="C32" s="3">
        <f t="shared" si="0"/>
        <v>0.004555808656036446</v>
      </c>
      <c r="D32">
        <v>8</v>
      </c>
      <c r="E32" s="1">
        <f t="shared" si="1"/>
        <v>0.001989554837105198</v>
      </c>
      <c r="F32" s="14">
        <v>24950</v>
      </c>
      <c r="G32" s="17">
        <f t="shared" si="2"/>
        <v>32.06412825651302</v>
      </c>
      <c r="H32" s="225">
        <v>346</v>
      </c>
      <c r="I32" s="225">
        <v>73</v>
      </c>
      <c r="J32" s="34">
        <f t="shared" si="3"/>
        <v>0.006684369563226811</v>
      </c>
      <c r="K32" s="80">
        <f t="shared" si="4"/>
        <v>0.21098265895953758</v>
      </c>
      <c r="L32" s="199">
        <v>2313</v>
      </c>
    </row>
    <row r="33" spans="1:12" ht="12.75">
      <c r="A33" s="20" t="s">
        <v>27</v>
      </c>
      <c r="B33">
        <v>9</v>
      </c>
      <c r="C33" s="3">
        <f t="shared" si="0"/>
        <v>0.010250569476082005</v>
      </c>
      <c r="D33">
        <v>32</v>
      </c>
      <c r="E33" s="1">
        <f t="shared" si="1"/>
        <v>0.007958219348420791</v>
      </c>
      <c r="F33" s="14">
        <v>72250</v>
      </c>
      <c r="G33" s="17">
        <f t="shared" si="2"/>
        <v>44.29065743944636</v>
      </c>
      <c r="H33" s="225">
        <v>350</v>
      </c>
      <c r="I33" s="225">
        <v>112</v>
      </c>
      <c r="J33" s="34">
        <f t="shared" si="3"/>
        <v>0.010255471110704148</v>
      </c>
      <c r="K33" s="80">
        <f t="shared" si="4"/>
        <v>0.32</v>
      </c>
      <c r="L33" s="199">
        <v>16325</v>
      </c>
    </row>
    <row r="34" spans="1:12" ht="12.75">
      <c r="A34" s="20" t="s">
        <v>28</v>
      </c>
      <c r="B34">
        <v>3</v>
      </c>
      <c r="C34" s="3">
        <f t="shared" si="0"/>
        <v>0.003416856492027335</v>
      </c>
      <c r="D34">
        <v>7</v>
      </c>
      <c r="E34" s="1">
        <f t="shared" si="1"/>
        <v>0.001740860482467048</v>
      </c>
      <c r="F34" s="14">
        <v>24850</v>
      </c>
      <c r="G34" s="17">
        <f t="shared" si="2"/>
        <v>28.169014084507044</v>
      </c>
      <c r="H34" s="225">
        <v>335</v>
      </c>
      <c r="I34" s="225">
        <v>70</v>
      </c>
      <c r="J34" s="34">
        <f t="shared" si="3"/>
        <v>0.0064096694441900925</v>
      </c>
      <c r="K34" s="80">
        <f t="shared" si="4"/>
        <v>0.208955223880597</v>
      </c>
      <c r="L34" s="199">
        <v>1623</v>
      </c>
    </row>
    <row r="35" spans="1:12" s="23" customFormat="1" ht="12.75">
      <c r="A35" s="21" t="s">
        <v>29</v>
      </c>
      <c r="B35" s="23">
        <v>0</v>
      </c>
      <c r="C35" s="24">
        <f t="shared" si="0"/>
        <v>0</v>
      </c>
      <c r="D35" s="23">
        <v>1</v>
      </c>
      <c r="E35" s="25">
        <f t="shared" si="1"/>
        <v>0.0002486943546381497</v>
      </c>
      <c r="F35" s="26">
        <v>7150</v>
      </c>
      <c r="G35" s="27">
        <f t="shared" si="2"/>
        <v>13.986013986013987</v>
      </c>
      <c r="H35" s="26">
        <v>41</v>
      </c>
      <c r="I35" s="26">
        <v>7</v>
      </c>
      <c r="J35" s="212">
        <f t="shared" si="3"/>
        <v>0.0006409669444190092</v>
      </c>
      <c r="K35" s="82">
        <f t="shared" si="4"/>
        <v>0.17073170731707318</v>
      </c>
      <c r="L35" s="200">
        <v>247</v>
      </c>
    </row>
    <row r="36" spans="1:12" ht="12.75">
      <c r="A36" s="20" t="s">
        <v>30</v>
      </c>
      <c r="B36">
        <v>4</v>
      </c>
      <c r="C36" s="3">
        <f t="shared" si="0"/>
        <v>0.004555808656036446</v>
      </c>
      <c r="D36">
        <v>12</v>
      </c>
      <c r="E36" s="1">
        <f t="shared" si="1"/>
        <v>0.0029843322556577967</v>
      </c>
      <c r="F36" s="14">
        <v>25800</v>
      </c>
      <c r="G36" s="17">
        <f t="shared" si="2"/>
        <v>46.51162790697675</v>
      </c>
      <c r="H36" s="225">
        <v>389</v>
      </c>
      <c r="I36" s="225">
        <v>74</v>
      </c>
      <c r="J36" s="34">
        <f t="shared" si="3"/>
        <v>0.006775936269572383</v>
      </c>
      <c r="K36" s="80">
        <f t="shared" si="4"/>
        <v>0.19023136246786632</v>
      </c>
      <c r="L36" s="199">
        <v>3888</v>
      </c>
    </row>
    <row r="37" spans="1:12" ht="12.75">
      <c r="A37" s="20" t="s">
        <v>31</v>
      </c>
      <c r="B37">
        <v>101</v>
      </c>
      <c r="C37" s="3">
        <f t="shared" si="0"/>
        <v>0.11503416856492027</v>
      </c>
      <c r="D37">
        <v>279</v>
      </c>
      <c r="E37" s="1">
        <f t="shared" si="1"/>
        <v>0.06938572494404377</v>
      </c>
      <c r="F37" s="14">
        <v>480200</v>
      </c>
      <c r="G37" s="17">
        <f t="shared" si="2"/>
        <v>58.10079133694294</v>
      </c>
      <c r="H37" s="14">
        <f>1727+1874</f>
        <v>3601</v>
      </c>
      <c r="I37" s="14">
        <f>413+179+166</f>
        <v>758</v>
      </c>
      <c r="J37" s="34">
        <f t="shared" si="3"/>
        <v>0.06940756340994414</v>
      </c>
      <c r="K37" s="80">
        <f t="shared" si="4"/>
        <v>0.21049708414329352</v>
      </c>
      <c r="L37" s="199">
        <v>115018</v>
      </c>
    </row>
    <row r="38" spans="1:12" ht="12.75">
      <c r="A38" s="20" t="s">
        <v>32</v>
      </c>
      <c r="B38">
        <v>0</v>
      </c>
      <c r="C38" s="3">
        <f t="shared" si="0"/>
        <v>0</v>
      </c>
      <c r="D38">
        <v>0</v>
      </c>
      <c r="E38" s="1">
        <f t="shared" si="1"/>
        <v>0</v>
      </c>
      <c r="F38" s="14">
        <v>1550</v>
      </c>
      <c r="G38" s="17">
        <f t="shared" si="2"/>
        <v>0</v>
      </c>
      <c r="H38" s="14">
        <v>4</v>
      </c>
      <c r="I38" s="14">
        <v>0</v>
      </c>
      <c r="J38" s="34">
        <f t="shared" si="3"/>
        <v>0</v>
      </c>
      <c r="K38" s="80">
        <f t="shared" si="4"/>
        <v>0</v>
      </c>
      <c r="L38" s="199">
        <v>91</v>
      </c>
    </row>
    <row r="39" spans="1:12" s="23" customFormat="1" ht="12.75">
      <c r="A39" s="21" t="s">
        <v>33</v>
      </c>
      <c r="B39" s="23">
        <v>15</v>
      </c>
      <c r="C39" s="24">
        <f t="shared" si="0"/>
        <v>0.017084282460136675</v>
      </c>
      <c r="D39" s="23">
        <v>39</v>
      </c>
      <c r="E39" s="25">
        <f t="shared" si="1"/>
        <v>0.009699079830887839</v>
      </c>
      <c r="F39" s="26">
        <v>89200</v>
      </c>
      <c r="G39" s="27">
        <f t="shared" si="2"/>
        <v>43.72197309417041</v>
      </c>
      <c r="H39" s="26">
        <v>295</v>
      </c>
      <c r="I39" s="26">
        <v>86</v>
      </c>
      <c r="J39" s="212">
        <f t="shared" si="3"/>
        <v>0.007874736745719256</v>
      </c>
      <c r="K39" s="82">
        <f t="shared" si="4"/>
        <v>0.29152542372881357</v>
      </c>
      <c r="L39" s="200">
        <v>14556</v>
      </c>
    </row>
    <row r="40" spans="1:12" ht="13.5" thickBot="1">
      <c r="A40" s="20"/>
      <c r="G40" s="17"/>
      <c r="H40" s="14"/>
      <c r="I40" s="14"/>
      <c r="J40" s="34"/>
      <c r="L40" s="201"/>
    </row>
    <row r="41" spans="1:12" s="159" customFormat="1" ht="13.5" thickBot="1">
      <c r="A41" s="161" t="s">
        <v>34</v>
      </c>
      <c r="B41" s="164">
        <f>SUM(B6:B40)</f>
        <v>878</v>
      </c>
      <c r="C41" s="202">
        <f>SUM(C6:C40)</f>
        <v>1.0000000000000002</v>
      </c>
      <c r="D41" s="164">
        <f>SUM(D6:D39)</f>
        <v>4021</v>
      </c>
      <c r="E41" s="203">
        <f>SUM(E6:E39)</f>
        <v>0.9999999999999998</v>
      </c>
      <c r="F41" s="204">
        <f>SUM(F6:F39)</f>
        <v>3580700</v>
      </c>
      <c r="G41" s="205">
        <f t="shared" si="2"/>
        <v>112.2964783422236</v>
      </c>
      <c r="H41" s="204">
        <f>SUM(H6:H39)</f>
        <v>38812</v>
      </c>
      <c r="I41" s="204">
        <f>SUM(I6:I40)</f>
        <v>10921</v>
      </c>
      <c r="J41" s="206">
        <f>SUM(J6:J39)</f>
        <v>1</v>
      </c>
      <c r="K41" s="207">
        <f t="shared" si="4"/>
        <v>0.2813820467896527</v>
      </c>
      <c r="L41" s="208">
        <f>SUM(L6:L39)</f>
        <v>606876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S18" sqref="S18"/>
    </sheetView>
  </sheetViews>
  <sheetFormatPr defaultColWidth="9.140625" defaultRowHeight="12.75"/>
  <cols>
    <col min="1" max="1" width="16.00390625" style="0" customWidth="1"/>
    <col min="2" max="3" width="10.7109375" style="0" hidden="1" customWidth="1"/>
    <col min="4" max="4" width="10.7109375" style="0" customWidth="1"/>
    <col min="5" max="5" width="10.7109375" style="0" hidden="1" customWidth="1"/>
    <col min="6" max="6" width="10.7109375" style="0" customWidth="1"/>
    <col min="7" max="7" width="10.7109375" style="0" hidden="1" customWidth="1"/>
    <col min="8" max="8" width="10.7109375" style="0" customWidth="1"/>
    <col min="9" max="9" width="3.57421875" style="0" customWidth="1"/>
    <col min="10" max="10" width="10.7109375" style="48" hidden="1" customWidth="1"/>
    <col min="11" max="11" width="10.7109375" style="0" customWidth="1"/>
    <col min="12" max="12" width="10.7109375" style="0" hidden="1" customWidth="1"/>
    <col min="13" max="14" width="10.7109375" style="0" customWidth="1"/>
  </cols>
  <sheetData>
    <row r="1" spans="1:14" ht="12.75">
      <c r="A1" s="47" t="s">
        <v>67</v>
      </c>
      <c r="B1" s="46"/>
      <c r="C1" s="46"/>
      <c r="D1" s="88"/>
      <c r="E1" s="44"/>
      <c r="F1" s="44"/>
      <c r="G1" s="44"/>
      <c r="H1" s="44"/>
      <c r="I1" s="28"/>
      <c r="J1" s="44"/>
      <c r="K1" s="44"/>
      <c r="L1" s="44"/>
      <c r="M1" s="44"/>
      <c r="N1" s="44"/>
    </row>
    <row r="2" spans="1:14" ht="12.75">
      <c r="A2" s="30">
        <v>2099921</v>
      </c>
      <c r="B2" s="30"/>
      <c r="C2" s="30"/>
      <c r="D2" s="44"/>
      <c r="E2" s="44"/>
      <c r="F2" s="44"/>
      <c r="G2" s="44"/>
      <c r="H2" s="44"/>
      <c r="I2" s="28"/>
      <c r="J2" s="44"/>
      <c r="K2" s="44"/>
      <c r="L2" s="44"/>
      <c r="M2" s="44"/>
      <c r="N2" s="44"/>
    </row>
    <row r="3" spans="1:14" ht="13.5" thickBot="1">
      <c r="A3" s="30"/>
      <c r="B3" s="30"/>
      <c r="C3" s="30"/>
      <c r="D3" s="29"/>
      <c r="E3" s="29"/>
      <c r="F3" s="29"/>
      <c r="G3" s="29"/>
      <c r="H3" s="29"/>
      <c r="I3" s="28"/>
      <c r="J3" s="44"/>
      <c r="K3" s="44"/>
      <c r="L3" s="44"/>
      <c r="M3" s="44"/>
      <c r="N3" s="44"/>
    </row>
    <row r="4" spans="1:14" ht="13.5" thickBot="1">
      <c r="A4" s="44"/>
      <c r="B4" s="44"/>
      <c r="C4" s="44"/>
      <c r="D4" s="227" t="s">
        <v>59</v>
      </c>
      <c r="E4" s="230"/>
      <c r="F4" s="228"/>
      <c r="G4" s="231"/>
      <c r="H4" s="229"/>
      <c r="I4" s="177"/>
      <c r="K4" s="227" t="s">
        <v>63</v>
      </c>
      <c r="L4" s="228"/>
      <c r="M4" s="229"/>
      <c r="N4" s="88"/>
    </row>
    <row r="5" spans="1:14" ht="13.5" thickBot="1">
      <c r="A5" s="44"/>
      <c r="B5" s="183" t="s">
        <v>64</v>
      </c>
      <c r="C5" s="183" t="s">
        <v>62</v>
      </c>
      <c r="D5" s="113" t="s">
        <v>52</v>
      </c>
      <c r="E5" s="124" t="s">
        <v>64</v>
      </c>
      <c r="F5" s="67" t="s">
        <v>50</v>
      </c>
      <c r="G5" s="71" t="s">
        <v>64</v>
      </c>
      <c r="H5" s="20" t="s">
        <v>45</v>
      </c>
      <c r="I5" s="84"/>
      <c r="J5" s="138" t="s">
        <v>62</v>
      </c>
      <c r="K5" s="178" t="s">
        <v>52</v>
      </c>
      <c r="L5" s="118" t="s">
        <v>64</v>
      </c>
      <c r="M5" s="119" t="s">
        <v>60</v>
      </c>
      <c r="N5" s="97"/>
    </row>
    <row r="6" spans="1:14" s="29" customFormat="1" ht="13.5" thickBot="1">
      <c r="A6" s="6"/>
      <c r="B6" s="7" t="s">
        <v>35</v>
      </c>
      <c r="C6" s="7" t="s">
        <v>52</v>
      </c>
      <c r="D6" s="114">
        <v>0.6</v>
      </c>
      <c r="E6" s="184" t="s">
        <v>50</v>
      </c>
      <c r="F6" s="61">
        <v>0.3</v>
      </c>
      <c r="G6" s="185" t="s">
        <v>45</v>
      </c>
      <c r="H6" s="103">
        <v>0.1</v>
      </c>
      <c r="I6" s="176"/>
      <c r="J6" s="179" t="s">
        <v>52</v>
      </c>
      <c r="K6" s="107">
        <v>0.8</v>
      </c>
      <c r="L6" s="108" t="s">
        <v>60</v>
      </c>
      <c r="M6" s="109">
        <v>0.2</v>
      </c>
      <c r="N6" s="121" t="s">
        <v>61</v>
      </c>
    </row>
    <row r="7" spans="1:14" ht="12.75">
      <c r="A7" s="71" t="s">
        <v>0</v>
      </c>
      <c r="B7" s="187">
        <f>IF(Statistics!B6&lt;3,0,Statistics!B6)</f>
        <v>0</v>
      </c>
      <c r="C7" s="187">
        <f>IF(B7=0,0,Statistics!D6)</f>
        <v>0</v>
      </c>
      <c r="D7" s="115">
        <f>($A$2*0.5)*(C7/$C$42)*$D$6</f>
        <v>0</v>
      </c>
      <c r="E7" s="50">
        <f>IF(B7=0,0,Statistics!I6)</f>
        <v>0</v>
      </c>
      <c r="F7" s="62">
        <f>($A$2*0.5)*(E7/$E$42)*$F$6</f>
        <v>0</v>
      </c>
      <c r="G7" s="188">
        <f>IF(B7=0,0,Statistics!F6)</f>
        <v>0</v>
      </c>
      <c r="H7" s="110">
        <f>($A$2*0.5)*(G7/$G$42)*$H$6</f>
        <v>0</v>
      </c>
      <c r="I7" s="85"/>
      <c r="J7" s="180">
        <f>IF(Statistics!D6/Statistics!$D$41&gt;=0.0115,Statistics!D6,0)</f>
        <v>0</v>
      </c>
      <c r="K7" s="101">
        <f>(J7/$J$42)*($A$2*0.5)*$K$6</f>
        <v>0</v>
      </c>
      <c r="L7" s="75">
        <f>IF(J7=0,0,Statistics!I6)</f>
        <v>0</v>
      </c>
      <c r="M7" s="110">
        <f>($A$2*0.5)*(L7/$L$42)*$M$6</f>
        <v>0</v>
      </c>
      <c r="N7" s="122">
        <f>D7+F7+H7+K7+M7</f>
        <v>0</v>
      </c>
    </row>
    <row r="8" spans="1:14" ht="12.75">
      <c r="A8" s="71" t="s">
        <v>1</v>
      </c>
      <c r="B8" s="187">
        <f>IF(Statistics!B7&lt;3,0,Statistics!B7)</f>
        <v>4</v>
      </c>
      <c r="C8" s="187">
        <f>IF(B8=0,0,Statistics!D7)</f>
        <v>29</v>
      </c>
      <c r="D8" s="115">
        <f aca="true" t="shared" si="0" ref="D8:D40">($A$2*0.5)*(C8/$C$42)*$D$6</f>
        <v>4578.775112781955</v>
      </c>
      <c r="E8" s="50">
        <f>IF(B8=0,0,Statistics!I7)</f>
        <v>120</v>
      </c>
      <c r="F8" s="62">
        <f aca="true" t="shared" si="1" ref="F8:F40">($A$2*0.5)*(E8/$E$42)*$F$6</f>
        <v>3526.6447098339245</v>
      </c>
      <c r="G8" s="188">
        <f>IF(B8=0,0,Statistics!F7)</f>
        <v>81750</v>
      </c>
      <c r="H8" s="110">
        <f aca="true" t="shared" si="2" ref="H8:H40">($A$2*0.5)*(G8/$G$42)*$H$6</f>
        <v>2482.229959224396</v>
      </c>
      <c r="I8" s="85"/>
      <c r="J8" s="180">
        <f>IF(Statistics!D7/Statistics!$D$41&gt;=0.0115,Statistics!D7,0)</f>
        <v>0</v>
      </c>
      <c r="K8" s="101">
        <f aca="true" t="shared" si="3" ref="K8:K40">(J8/$J$42)*($A$2*0.5)*$K$6</f>
        <v>0</v>
      </c>
      <c r="L8" s="75">
        <f>IF(J8=0,0,Statistics!I7)</f>
        <v>0</v>
      </c>
      <c r="M8" s="110">
        <f aca="true" t="shared" si="4" ref="M8:M40">($A$2*0.5)*(L8/$L$42)*$M$6</f>
        <v>0</v>
      </c>
      <c r="N8" s="122">
        <f aca="true" t="shared" si="5" ref="N8:N40">D8+F8+H8+K8+M8</f>
        <v>10587.649781840275</v>
      </c>
    </row>
    <row r="9" spans="1:14" ht="12.75">
      <c r="A9" s="90" t="s">
        <v>2</v>
      </c>
      <c r="B9" s="187">
        <f>IF(Statistics!B8&lt;3,0,Statistics!B8)</f>
        <v>46</v>
      </c>
      <c r="C9" s="187">
        <f>IF(B9=0,0,Statistics!D8)</f>
        <v>194</v>
      </c>
      <c r="D9" s="115">
        <f t="shared" si="0"/>
        <v>30630.426616541354</v>
      </c>
      <c r="E9" s="50">
        <f>IF(B9=0,0,Statistics!I8)</f>
        <v>551</v>
      </c>
      <c r="F9" s="62">
        <f t="shared" si="1"/>
        <v>16193.176959320768</v>
      </c>
      <c r="G9" s="188">
        <f>IF(B9=0,0,Statistics!F8)</f>
        <v>356250</v>
      </c>
      <c r="H9" s="110">
        <f t="shared" si="2"/>
        <v>10817.05716175769</v>
      </c>
      <c r="I9" s="85"/>
      <c r="J9" s="180">
        <f>IF(Statistics!D8/Statistics!$D$41&gt;=0.0115,Statistics!D8,0)</f>
        <v>194</v>
      </c>
      <c r="K9" s="101">
        <f t="shared" si="3"/>
        <v>44596.023426382046</v>
      </c>
      <c r="L9" s="75">
        <f>IF(J9=0,0,Statistics!I8)</f>
        <v>551</v>
      </c>
      <c r="M9" s="110">
        <f t="shared" si="4"/>
        <v>12095.509836922434</v>
      </c>
      <c r="N9" s="122">
        <f t="shared" si="5"/>
        <v>114332.19400092428</v>
      </c>
    </row>
    <row r="10" spans="1:14" ht="12.75">
      <c r="A10" s="71" t="s">
        <v>3</v>
      </c>
      <c r="B10" s="187">
        <f>IF(Statistics!B9&lt;3,0,Statistics!B9)</f>
        <v>5</v>
      </c>
      <c r="C10" s="187">
        <f>IF(B10=0,0,Statistics!D9)</f>
        <v>19</v>
      </c>
      <c r="D10" s="115">
        <f t="shared" si="0"/>
        <v>2999.887142857143</v>
      </c>
      <c r="E10" s="50">
        <f>IF(B10=0,0,Statistics!I9)</f>
        <v>52</v>
      </c>
      <c r="F10" s="62">
        <f t="shared" si="1"/>
        <v>1528.2127075947003</v>
      </c>
      <c r="G10" s="188">
        <f>IF(B10=0,0,Statistics!F9)</f>
        <v>36400</v>
      </c>
      <c r="H10" s="110">
        <f t="shared" si="2"/>
        <v>1105.2375598259084</v>
      </c>
      <c r="I10" s="85"/>
      <c r="J10" s="180">
        <f>IF(Statistics!D9/Statistics!$D$41&gt;=0.0115,Statistics!D9,0)</f>
        <v>0</v>
      </c>
      <c r="K10" s="101">
        <f t="shared" si="3"/>
        <v>0</v>
      </c>
      <c r="L10" s="75">
        <f>IF(J10=0,0,Statistics!I9)</f>
        <v>0</v>
      </c>
      <c r="M10" s="110">
        <f t="shared" si="4"/>
        <v>0</v>
      </c>
      <c r="N10" s="122">
        <f t="shared" si="5"/>
        <v>5633.337410277752</v>
      </c>
    </row>
    <row r="11" spans="1:14" s="23" customFormat="1" ht="12.75">
      <c r="A11" s="73" t="s">
        <v>4</v>
      </c>
      <c r="B11" s="45">
        <f>IF(Statistics!B10&lt;3,0,Statistics!B10)</f>
        <v>4</v>
      </c>
      <c r="C11" s="45">
        <f>IF(B11=0,0,Statistics!D10)</f>
        <v>21</v>
      </c>
      <c r="D11" s="116">
        <f t="shared" si="0"/>
        <v>3315.6647368421054</v>
      </c>
      <c r="E11" s="53">
        <f>IF(B11=0,0,Statistics!I10)</f>
        <v>34</v>
      </c>
      <c r="F11" s="65">
        <f t="shared" si="1"/>
        <v>999.2160011196117</v>
      </c>
      <c r="G11" s="189">
        <f>IF(B11=0,0,Statistics!F10)</f>
        <v>45650</v>
      </c>
      <c r="H11" s="111">
        <f t="shared" si="2"/>
        <v>1386.1015001662836</v>
      </c>
      <c r="I11" s="95"/>
      <c r="J11" s="181">
        <f>IF(Statistics!D10/Statistics!$D$41&gt;=0.0115,Statistics!D10,0)</f>
        <v>0</v>
      </c>
      <c r="K11" s="102">
        <f t="shared" si="3"/>
        <v>0</v>
      </c>
      <c r="L11" s="77">
        <f>IF(J11=0,0,Statistics!I10)</f>
        <v>0</v>
      </c>
      <c r="M11" s="111">
        <f t="shared" si="4"/>
        <v>0</v>
      </c>
      <c r="N11" s="123">
        <f t="shared" si="5"/>
        <v>5700.982238128001</v>
      </c>
    </row>
    <row r="12" spans="1:14" ht="12.75">
      <c r="A12" s="90" t="s">
        <v>5</v>
      </c>
      <c r="B12" s="187">
        <f>IF(Statistics!B11&lt;3,0,Statistics!B11)</f>
        <v>6</v>
      </c>
      <c r="C12" s="187">
        <f>IF(B12=0,0,Statistics!D11)</f>
        <v>36</v>
      </c>
      <c r="D12" s="115">
        <f t="shared" si="0"/>
        <v>5683.996691729323</v>
      </c>
      <c r="E12" s="50">
        <f>IF(B12=0,0,Statistics!I11)</f>
        <v>133</v>
      </c>
      <c r="F12" s="62">
        <f t="shared" si="1"/>
        <v>3908.6978867325993</v>
      </c>
      <c r="G12" s="188">
        <f>IF(B12=0,0,Statistics!F11)</f>
        <v>62700</v>
      </c>
      <c r="H12" s="110">
        <f t="shared" si="2"/>
        <v>1903.8020604693531</v>
      </c>
      <c r="I12" s="85"/>
      <c r="J12" s="180">
        <f>IF(Statistics!D11/Statistics!$D$41&gt;=0.0115,Statistics!D11,0)</f>
        <v>0</v>
      </c>
      <c r="K12" s="101">
        <f t="shared" si="3"/>
        <v>0</v>
      </c>
      <c r="L12" s="75">
        <f>IF(J12=0,0,Statistics!I11)</f>
        <v>0</v>
      </c>
      <c r="M12" s="110">
        <f t="shared" si="4"/>
        <v>0</v>
      </c>
      <c r="N12" s="122">
        <f t="shared" si="5"/>
        <v>11496.496638931276</v>
      </c>
    </row>
    <row r="13" spans="1:14" ht="12.75">
      <c r="A13" s="71" t="s">
        <v>6</v>
      </c>
      <c r="B13" s="187">
        <f>IF(Statistics!B12&lt;3,0,Statistics!B12)</f>
        <v>0</v>
      </c>
      <c r="C13" s="187">
        <f>IF(B13=0,0,Statistics!D12)</f>
        <v>0</v>
      </c>
      <c r="D13" s="115">
        <f t="shared" si="0"/>
        <v>0</v>
      </c>
      <c r="E13" s="50">
        <f>IF(B13=0,0,Statistics!I12)</f>
        <v>0</v>
      </c>
      <c r="F13" s="62">
        <f t="shared" si="1"/>
        <v>0</v>
      </c>
      <c r="G13" s="188">
        <f>IF(B13=0,0,Statistics!F12)</f>
        <v>0</v>
      </c>
      <c r="H13" s="110">
        <f t="shared" si="2"/>
        <v>0</v>
      </c>
      <c r="I13" s="85"/>
      <c r="J13" s="180">
        <f>IF(Statistics!D12/Statistics!$D$41&gt;=0.0115,Statistics!D12,0)</f>
        <v>0</v>
      </c>
      <c r="K13" s="101">
        <f t="shared" si="3"/>
        <v>0</v>
      </c>
      <c r="L13" s="75">
        <f>IF(J13=0,0,Statistics!I12)</f>
        <v>0</v>
      </c>
      <c r="M13" s="110">
        <f t="shared" si="4"/>
        <v>0</v>
      </c>
      <c r="N13" s="122">
        <f t="shared" si="5"/>
        <v>0</v>
      </c>
    </row>
    <row r="14" spans="1:14" ht="12.75">
      <c r="A14" s="71" t="s">
        <v>7</v>
      </c>
      <c r="B14" s="187">
        <f>IF(Statistics!B13&lt;3,0,Statistics!B13)</f>
        <v>0</v>
      </c>
      <c r="C14" s="187">
        <f>IF(B14=0,0,Statistics!D13)</f>
        <v>0</v>
      </c>
      <c r="D14" s="115">
        <f t="shared" si="0"/>
        <v>0</v>
      </c>
      <c r="E14" s="50">
        <f>IF(B14=0,0,Statistics!I13)</f>
        <v>0</v>
      </c>
      <c r="F14" s="62">
        <f t="shared" si="1"/>
        <v>0</v>
      </c>
      <c r="G14" s="188">
        <f>IF(B14=0,0,Statistics!F13)</f>
        <v>0</v>
      </c>
      <c r="H14" s="110">
        <f t="shared" si="2"/>
        <v>0</v>
      </c>
      <c r="I14" s="85"/>
      <c r="J14" s="180">
        <f>IF(Statistics!D13/Statistics!$D$41&gt;=0.0115,Statistics!D13,0)</f>
        <v>0</v>
      </c>
      <c r="K14" s="101">
        <f t="shared" si="3"/>
        <v>0</v>
      </c>
      <c r="L14" s="75">
        <f>IF(J14=0,0,Statistics!I13)</f>
        <v>0</v>
      </c>
      <c r="M14" s="110">
        <f t="shared" si="4"/>
        <v>0</v>
      </c>
      <c r="N14" s="122">
        <f t="shared" si="5"/>
        <v>0</v>
      </c>
    </row>
    <row r="15" spans="1:14" ht="12.75">
      <c r="A15" s="90" t="s">
        <v>8</v>
      </c>
      <c r="B15" s="187">
        <f>IF(Statistics!B14&lt;3,0,Statistics!B14)</f>
        <v>15</v>
      </c>
      <c r="C15" s="187">
        <f>IF(B15=0,0,Statistics!D14)</f>
        <v>52</v>
      </c>
      <c r="D15" s="115">
        <f t="shared" si="0"/>
        <v>8210.21744360902</v>
      </c>
      <c r="E15" s="50">
        <f>IF(B15=0,0,Statistics!I14)</f>
        <v>183</v>
      </c>
      <c r="F15" s="62">
        <f t="shared" si="1"/>
        <v>5378.133182496734</v>
      </c>
      <c r="G15" s="188">
        <f>IF(B15=0,0,Statistics!F14)</f>
        <v>135450</v>
      </c>
      <c r="H15" s="110">
        <f t="shared" si="2"/>
        <v>4112.758996659871</v>
      </c>
      <c r="I15" s="85"/>
      <c r="J15" s="180">
        <f>IF(Statistics!D14/Statistics!$D$41&gt;=0.0115,Statistics!D14,0)</f>
        <v>52</v>
      </c>
      <c r="K15" s="101">
        <f t="shared" si="3"/>
        <v>11953.573289545704</v>
      </c>
      <c r="L15" s="75">
        <f>IF(J15=0,0,Statistics!I14)</f>
        <v>183</v>
      </c>
      <c r="M15" s="110">
        <f t="shared" si="4"/>
        <v>4017.2019966548196</v>
      </c>
      <c r="N15" s="122">
        <f t="shared" si="5"/>
        <v>33671.88490896615</v>
      </c>
    </row>
    <row r="16" spans="1:14" s="23" customFormat="1" ht="12.75">
      <c r="A16" s="92" t="s">
        <v>9</v>
      </c>
      <c r="B16" s="45">
        <f>IF(Statistics!B15&lt;3,0,Statistics!B15)</f>
        <v>10</v>
      </c>
      <c r="C16" s="45">
        <f>IF(B16=0,0,Statistics!D15)</f>
        <v>56</v>
      </c>
      <c r="D16" s="116">
        <f t="shared" si="0"/>
        <v>8841.772631578946</v>
      </c>
      <c r="E16" s="53">
        <f>IF(B16=0,0,Statistics!I15)</f>
        <v>546</v>
      </c>
      <c r="F16" s="65">
        <f t="shared" si="1"/>
        <v>16046.233429744356</v>
      </c>
      <c r="G16" s="189">
        <f>IF(B16=0,0,Statistics!F15)</f>
        <v>102350</v>
      </c>
      <c r="H16" s="111">
        <f t="shared" si="2"/>
        <v>3107.721545279718</v>
      </c>
      <c r="I16" s="95"/>
      <c r="J16" s="181">
        <f>IF(Statistics!D15/Statistics!$D$41&gt;=0.0115,Statistics!D15,0)</f>
        <v>56</v>
      </c>
      <c r="K16" s="102">
        <f t="shared" si="3"/>
        <v>12873.078927203065</v>
      </c>
      <c r="L16" s="77">
        <f>IF(J16=0,0,Statistics!I15)</f>
        <v>546</v>
      </c>
      <c r="M16" s="111">
        <f t="shared" si="4"/>
        <v>11985.750219527494</v>
      </c>
      <c r="N16" s="123">
        <f t="shared" si="5"/>
        <v>52854.55675333358</v>
      </c>
    </row>
    <row r="17" spans="1:14" ht="12.75">
      <c r="A17" s="71" t="s">
        <v>10</v>
      </c>
      <c r="B17" s="187">
        <f>IF(Statistics!B16&lt;3,0,Statistics!B16)</f>
        <v>0</v>
      </c>
      <c r="C17" s="187">
        <f>IF(B17=0,0,Statistics!D16)</f>
        <v>0</v>
      </c>
      <c r="D17" s="115">
        <f t="shared" si="0"/>
        <v>0</v>
      </c>
      <c r="E17" s="50">
        <f>IF(B17=0,0,Statistics!I16)</f>
        <v>0</v>
      </c>
      <c r="F17" s="62">
        <f t="shared" si="1"/>
        <v>0</v>
      </c>
      <c r="G17" s="188">
        <f>IF(B17=0,0,Statistics!F16)</f>
        <v>0</v>
      </c>
      <c r="H17" s="110">
        <f t="shared" si="2"/>
        <v>0</v>
      </c>
      <c r="I17" s="85"/>
      <c r="J17" s="180">
        <f>IF(Statistics!D16/Statistics!$D$41&gt;=0.0115,Statistics!D16,0)</f>
        <v>0</v>
      </c>
      <c r="K17" s="101">
        <f t="shared" si="3"/>
        <v>0</v>
      </c>
      <c r="L17" s="75">
        <f>IF(J17=0,0,Statistics!I16)</f>
        <v>0</v>
      </c>
      <c r="M17" s="110">
        <f t="shared" si="4"/>
        <v>0</v>
      </c>
      <c r="N17" s="122">
        <f t="shared" si="5"/>
        <v>0</v>
      </c>
    </row>
    <row r="18" spans="1:14" ht="12.75">
      <c r="A18" s="71" t="s">
        <v>11</v>
      </c>
      <c r="B18" s="187">
        <f>IF(Statistics!B17&lt;3,0,Statistics!B17)</f>
        <v>0</v>
      </c>
      <c r="C18" s="187">
        <f>IF(B18=0,0,Statistics!D17)</f>
        <v>0</v>
      </c>
      <c r="D18" s="115">
        <f t="shared" si="0"/>
        <v>0</v>
      </c>
      <c r="E18" s="50">
        <f>IF(B18=0,0,Statistics!I17)</f>
        <v>0</v>
      </c>
      <c r="F18" s="62">
        <f t="shared" si="1"/>
        <v>0</v>
      </c>
      <c r="G18" s="188">
        <f>IF(B18=0,0,Statistics!F17)</f>
        <v>0</v>
      </c>
      <c r="H18" s="110">
        <f t="shared" si="2"/>
        <v>0</v>
      </c>
      <c r="I18" s="85"/>
      <c r="J18" s="180">
        <f>IF(Statistics!D17/Statistics!$D$41&gt;=0.0115,Statistics!D17,0)</f>
        <v>0</v>
      </c>
      <c r="K18" s="101">
        <f t="shared" si="3"/>
        <v>0</v>
      </c>
      <c r="L18" s="75">
        <f>IF(J18=0,0,Statistics!I17)</f>
        <v>0</v>
      </c>
      <c r="M18" s="110">
        <f t="shared" si="4"/>
        <v>0</v>
      </c>
      <c r="N18" s="122">
        <f t="shared" si="5"/>
        <v>0</v>
      </c>
    </row>
    <row r="19" spans="1:14" ht="12.75">
      <c r="A19" s="71" t="s">
        <v>12</v>
      </c>
      <c r="B19" s="187">
        <f>IF(Statistics!B18&lt;3,0,Statistics!B18)</f>
        <v>0</v>
      </c>
      <c r="C19" s="187">
        <f>IF(B19=0,0,Statistics!D18)</f>
        <v>0</v>
      </c>
      <c r="D19" s="115">
        <f t="shared" si="0"/>
        <v>0</v>
      </c>
      <c r="E19" s="50">
        <f>IF(B19=0,0,Statistics!I18)</f>
        <v>0</v>
      </c>
      <c r="F19" s="62">
        <f t="shared" si="1"/>
        <v>0</v>
      </c>
      <c r="G19" s="188">
        <f>IF(B19=0,0,Statistics!F18)</f>
        <v>0</v>
      </c>
      <c r="H19" s="110">
        <f t="shared" si="2"/>
        <v>0</v>
      </c>
      <c r="I19" s="85"/>
      <c r="J19" s="180">
        <f>IF(Statistics!D18/Statistics!$D$41&gt;=0.0115,Statistics!D18,0)</f>
        <v>0</v>
      </c>
      <c r="K19" s="101">
        <f t="shared" si="3"/>
        <v>0</v>
      </c>
      <c r="L19" s="75">
        <f>IF(J19=0,0,Statistics!I18)</f>
        <v>0</v>
      </c>
      <c r="M19" s="110">
        <f t="shared" si="4"/>
        <v>0</v>
      </c>
      <c r="N19" s="122">
        <f t="shared" si="5"/>
        <v>0</v>
      </c>
    </row>
    <row r="20" spans="1:14" ht="12.75">
      <c r="A20" s="90" t="s">
        <v>13</v>
      </c>
      <c r="B20" s="187">
        <f>IF(Statistics!B19&lt;3,0,Statistics!B19)</f>
        <v>31</v>
      </c>
      <c r="C20" s="187">
        <f>IF(B20=0,0,Statistics!D19)</f>
        <v>126</v>
      </c>
      <c r="D20" s="115">
        <f t="shared" si="0"/>
        <v>19893.98842105263</v>
      </c>
      <c r="E20" s="50">
        <f>IF(B20=0,0,Statistics!I19)</f>
        <v>394</v>
      </c>
      <c r="F20" s="62">
        <f t="shared" si="1"/>
        <v>11579.150130621385</v>
      </c>
      <c r="G20" s="188">
        <f>IF(B20=0,0,Statistics!F19)</f>
        <v>191200</v>
      </c>
      <c r="H20" s="110">
        <f t="shared" si="2"/>
        <v>5805.533556008619</v>
      </c>
      <c r="I20" s="85"/>
      <c r="J20" s="180">
        <f>IF(Statistics!D19/Statistics!$D$41&gt;=0.0115,Statistics!D19,0)</f>
        <v>126</v>
      </c>
      <c r="K20" s="101">
        <f t="shared" si="3"/>
        <v>28964.4275862069</v>
      </c>
      <c r="L20" s="75">
        <f>IF(J20=0,0,Statistics!I19)</f>
        <v>394</v>
      </c>
      <c r="M20" s="110">
        <f t="shared" si="4"/>
        <v>8649.057850721305</v>
      </c>
      <c r="N20" s="122">
        <f t="shared" si="5"/>
        <v>74892.15754461083</v>
      </c>
    </row>
    <row r="21" spans="1:14" s="23" customFormat="1" ht="12.75">
      <c r="A21" s="73" t="s">
        <v>14</v>
      </c>
      <c r="B21" s="45">
        <f>IF(Statistics!B20&lt;3,0,Statistics!B20)</f>
        <v>3</v>
      </c>
      <c r="C21" s="45">
        <f>IF(B21=0,0,Statistics!D20)</f>
        <v>8</v>
      </c>
      <c r="D21" s="116">
        <f t="shared" si="0"/>
        <v>1263.1103759398495</v>
      </c>
      <c r="E21" s="53">
        <f>IF(B21=0,0,Statistics!I20)</f>
        <v>34</v>
      </c>
      <c r="F21" s="65">
        <f t="shared" si="1"/>
        <v>999.2160011196117</v>
      </c>
      <c r="G21" s="189">
        <f>IF(B21=0,0,Statistics!F20)</f>
        <v>20250</v>
      </c>
      <c r="H21" s="111">
        <f t="shared" si="2"/>
        <v>614.8643018262266</v>
      </c>
      <c r="I21" s="95"/>
      <c r="J21" s="181">
        <f>IF(Statistics!D20/Statistics!$D$41&gt;=0.0115,Statistics!D20,0)</f>
        <v>0</v>
      </c>
      <c r="K21" s="102">
        <f t="shared" si="3"/>
        <v>0</v>
      </c>
      <c r="L21" s="77">
        <f>IF(J21=0,0,Statistics!I20)</f>
        <v>0</v>
      </c>
      <c r="M21" s="111">
        <f t="shared" si="4"/>
        <v>0</v>
      </c>
      <c r="N21" s="123">
        <f t="shared" si="5"/>
        <v>2877.1906788856877</v>
      </c>
    </row>
    <row r="22" spans="1:14" ht="12.75">
      <c r="A22" s="90" t="s">
        <v>15</v>
      </c>
      <c r="B22" s="187">
        <f>IF(Statistics!B21&lt;3,0,Statistics!B21)</f>
        <v>8</v>
      </c>
      <c r="C22" s="187">
        <f>IF(B22=0,0,Statistics!D21)</f>
        <v>51</v>
      </c>
      <c r="D22" s="115">
        <f t="shared" si="0"/>
        <v>8052.328646616542</v>
      </c>
      <c r="E22" s="50">
        <f>IF(B22=0,0,Statistics!I21)</f>
        <v>71</v>
      </c>
      <c r="F22" s="62">
        <f t="shared" si="1"/>
        <v>2086.5981199850717</v>
      </c>
      <c r="G22" s="188">
        <f>IF(B22=0,0,Statistics!F21)</f>
        <v>78600</v>
      </c>
      <c r="H22" s="110">
        <f t="shared" si="2"/>
        <v>2386.5844011625386</v>
      </c>
      <c r="I22" s="85"/>
      <c r="J22" s="180">
        <f>IF(Statistics!D21/Statistics!$D$41&gt;=0.0115,Statistics!D21,0)</f>
        <v>51</v>
      </c>
      <c r="K22" s="101">
        <f t="shared" si="3"/>
        <v>11723.696880131363</v>
      </c>
      <c r="L22" s="75">
        <f>IF(J22=0,0,Statistics!I21)</f>
        <v>71</v>
      </c>
      <c r="M22" s="110">
        <f t="shared" si="4"/>
        <v>1558.586567008154</v>
      </c>
      <c r="N22" s="122">
        <f t="shared" si="5"/>
        <v>25807.79461490367</v>
      </c>
    </row>
    <row r="23" spans="1:14" ht="12.75">
      <c r="A23" s="71" t="s">
        <v>16</v>
      </c>
      <c r="B23" s="187">
        <f>IF(Statistics!B22&lt;3,0,Statistics!B22)</f>
        <v>4</v>
      </c>
      <c r="C23" s="187">
        <f>IF(B23=0,0,Statistics!D22)</f>
        <v>21</v>
      </c>
      <c r="D23" s="115">
        <f t="shared" si="0"/>
        <v>3315.6647368421054</v>
      </c>
      <c r="E23" s="50">
        <f>IF(B23=0,0,Statistics!I22)</f>
        <v>63</v>
      </c>
      <c r="F23" s="62">
        <f t="shared" si="1"/>
        <v>1851.4884726628102</v>
      </c>
      <c r="G23" s="188">
        <f>IF(B23=0,0,Statistics!F22)</f>
        <v>64800</v>
      </c>
      <c r="H23" s="110">
        <f t="shared" si="2"/>
        <v>1967.565765843925</v>
      </c>
      <c r="I23" s="85"/>
      <c r="J23" s="180">
        <f>IF(Statistics!D22/Statistics!$D$41&gt;=0.0115,Statistics!D22,0)</f>
        <v>0</v>
      </c>
      <c r="K23" s="101">
        <f t="shared" si="3"/>
        <v>0</v>
      </c>
      <c r="L23" s="75">
        <f>IF(J23=0,0,Statistics!I22)</f>
        <v>0</v>
      </c>
      <c r="M23" s="110">
        <f t="shared" si="4"/>
        <v>0</v>
      </c>
      <c r="N23" s="122">
        <f t="shared" si="5"/>
        <v>7134.71897534884</v>
      </c>
    </row>
    <row r="24" spans="1:14" ht="12.75">
      <c r="A24" s="71" t="s">
        <v>17</v>
      </c>
      <c r="B24" s="187">
        <f>IF(Statistics!B23&lt;3,0,Statistics!B23)</f>
        <v>0</v>
      </c>
      <c r="C24" s="187">
        <f>IF(B24=0,0,Statistics!D23)</f>
        <v>0</v>
      </c>
      <c r="D24" s="115">
        <f t="shared" si="0"/>
        <v>0</v>
      </c>
      <c r="E24" s="50">
        <f>IF(B24=0,0,Statistics!I23)</f>
        <v>0</v>
      </c>
      <c r="F24" s="62">
        <f t="shared" si="1"/>
        <v>0</v>
      </c>
      <c r="G24" s="188">
        <f>IF(B24=0,0,Statistics!F23)</f>
        <v>0</v>
      </c>
      <c r="H24" s="110">
        <f t="shared" si="2"/>
        <v>0</v>
      </c>
      <c r="I24" s="85"/>
      <c r="J24" s="180">
        <f>IF(Statistics!D23/Statistics!$D$41&gt;=0.0115,Statistics!D23,0)</f>
        <v>0</v>
      </c>
      <c r="K24" s="101">
        <f t="shared" si="3"/>
        <v>0</v>
      </c>
      <c r="L24" s="75">
        <f>IF(J24=0,0,Statistics!I23)</f>
        <v>0</v>
      </c>
      <c r="M24" s="110">
        <f t="shared" si="4"/>
        <v>0</v>
      </c>
      <c r="N24" s="122">
        <f t="shared" si="5"/>
        <v>0</v>
      </c>
    </row>
    <row r="25" spans="1:14" ht="12.75">
      <c r="A25" s="90" t="s">
        <v>18</v>
      </c>
      <c r="B25" s="187">
        <f>IF(Statistics!B24&lt;3,0,Statistics!B24)</f>
        <v>61</v>
      </c>
      <c r="C25" s="187">
        <f>IF(B25=0,0,Statistics!D24)</f>
        <v>248</v>
      </c>
      <c r="D25" s="115">
        <f t="shared" si="0"/>
        <v>39156.42165413534</v>
      </c>
      <c r="E25" s="50">
        <f>IF(B25=0,0,Statistics!I24)</f>
        <v>1294</v>
      </c>
      <c r="F25" s="62">
        <f t="shared" si="1"/>
        <v>38028.98545437582</v>
      </c>
      <c r="G25" s="188">
        <f>IF(B25=0,0,Statistics!F24)</f>
        <v>333350</v>
      </c>
      <c r="H25" s="110">
        <f t="shared" si="2"/>
        <v>10121.7291364826</v>
      </c>
      <c r="I25" s="85"/>
      <c r="J25" s="180">
        <f>IF(Statistics!D24/Statistics!$D$41&gt;=0.0115,Statistics!D24,0)</f>
        <v>248</v>
      </c>
      <c r="K25" s="101">
        <f t="shared" si="3"/>
        <v>57009.349534756424</v>
      </c>
      <c r="L25" s="75">
        <f>IF(J25=0,0,Statistics!I24)</f>
        <v>1294</v>
      </c>
      <c r="M25" s="110">
        <f t="shared" si="4"/>
        <v>28405.78898181058</v>
      </c>
      <c r="N25" s="122">
        <f t="shared" si="5"/>
        <v>172722.27476156078</v>
      </c>
    </row>
    <row r="26" spans="1:14" s="23" customFormat="1" ht="12.75">
      <c r="A26" s="73" t="s">
        <v>19</v>
      </c>
      <c r="B26" s="45">
        <f>IF(Statistics!B25&lt;3,0,Statistics!B25)</f>
        <v>14</v>
      </c>
      <c r="C26" s="45">
        <f>IF(B26=0,0,Statistics!D25)</f>
        <v>31</v>
      </c>
      <c r="D26" s="116">
        <f t="shared" si="0"/>
        <v>4894.552706766917</v>
      </c>
      <c r="E26" s="53">
        <f>IF(B26=0,0,Statistics!I25)</f>
        <v>105</v>
      </c>
      <c r="F26" s="65">
        <f t="shared" si="1"/>
        <v>3085.8141211046836</v>
      </c>
      <c r="G26" s="189">
        <f>IF(B26=0,0,Statistics!F25)</f>
        <v>44400</v>
      </c>
      <c r="H26" s="111">
        <f t="shared" si="2"/>
        <v>1348.1469136338003</v>
      </c>
      <c r="I26" s="95"/>
      <c r="J26" s="181">
        <f>IF(Statistics!D25/Statistics!$D$41&gt;=0.0115,Statistics!D25,0)</f>
        <v>0</v>
      </c>
      <c r="K26" s="102">
        <f t="shared" si="3"/>
        <v>0</v>
      </c>
      <c r="L26" s="77">
        <f>IF(J26=0,0,Statistics!I25)</f>
        <v>0</v>
      </c>
      <c r="M26" s="111">
        <f t="shared" si="4"/>
        <v>0</v>
      </c>
      <c r="N26" s="123">
        <f t="shared" si="5"/>
        <v>9328.513741505401</v>
      </c>
    </row>
    <row r="27" spans="1:14" ht="12.75">
      <c r="A27" s="90" t="s">
        <v>20</v>
      </c>
      <c r="B27" s="187">
        <f>IF(Statistics!B26&lt;3,0,Statistics!B26)</f>
        <v>8</v>
      </c>
      <c r="C27" s="187">
        <f>IF(B27=0,0,Statistics!D26)</f>
        <v>41</v>
      </c>
      <c r="D27" s="115">
        <f t="shared" si="0"/>
        <v>6473.44067669173</v>
      </c>
      <c r="E27" s="50">
        <f>IF(B27=0,0,Statistics!I26)</f>
        <v>146</v>
      </c>
      <c r="F27" s="62">
        <f t="shared" si="1"/>
        <v>4290.7510636312745</v>
      </c>
      <c r="G27" s="188">
        <f>IF(B27=0,0,Statistics!F26)</f>
        <v>106350</v>
      </c>
      <c r="H27" s="110">
        <f t="shared" si="2"/>
        <v>3229.1762221836634</v>
      </c>
      <c r="I27" s="85"/>
      <c r="J27" s="180">
        <f>IF(Statistics!D26/Statistics!$D$41&gt;=0.0115,Statistics!D26,0)</f>
        <v>0</v>
      </c>
      <c r="K27" s="101">
        <f t="shared" si="3"/>
        <v>0</v>
      </c>
      <c r="L27" s="75">
        <f>IF(J27=0,0,Statistics!I26)</f>
        <v>0</v>
      </c>
      <c r="M27" s="110">
        <f t="shared" si="4"/>
        <v>0</v>
      </c>
      <c r="N27" s="122">
        <f t="shared" si="5"/>
        <v>13993.367962506667</v>
      </c>
    </row>
    <row r="28" spans="1:14" ht="12.75">
      <c r="A28" s="71" t="s">
        <v>21</v>
      </c>
      <c r="B28" s="187">
        <f>IF(Statistics!B27&lt;3,0,Statistics!B27)</f>
        <v>3</v>
      </c>
      <c r="C28" s="187">
        <f>IF(B28=0,0,Statistics!D27)</f>
        <v>12</v>
      </c>
      <c r="D28" s="115">
        <f t="shared" si="0"/>
        <v>1894.6655639097744</v>
      </c>
      <c r="E28" s="50">
        <f>IF(B28=0,0,Statistics!I27)</f>
        <v>9</v>
      </c>
      <c r="F28" s="62">
        <f t="shared" si="1"/>
        <v>264.49835323754434</v>
      </c>
      <c r="G28" s="188">
        <f>IF(B28=0,0,Statistics!F27)</f>
        <v>31850</v>
      </c>
      <c r="H28" s="110">
        <f t="shared" si="2"/>
        <v>967.0828648476698</v>
      </c>
      <c r="I28" s="85"/>
      <c r="J28" s="180">
        <f>IF(Statistics!D27/Statistics!$D$41&gt;=0.0115,Statistics!D27,0)</f>
        <v>0</v>
      </c>
      <c r="K28" s="101">
        <f t="shared" si="3"/>
        <v>0</v>
      </c>
      <c r="L28" s="75">
        <f>IF(J28=0,0,Statistics!I27)</f>
        <v>0</v>
      </c>
      <c r="M28" s="110">
        <f t="shared" si="4"/>
        <v>0</v>
      </c>
      <c r="N28" s="122">
        <f t="shared" si="5"/>
        <v>3126.246781994989</v>
      </c>
    </row>
    <row r="29" spans="1:14" ht="12.75">
      <c r="A29" s="90" t="s">
        <v>22</v>
      </c>
      <c r="B29" s="187">
        <f>IF(Statistics!B28&lt;3,0,Statistics!B28)</f>
        <v>52</v>
      </c>
      <c r="C29" s="187">
        <f>IF(B29=0,0,Statistics!D28)</f>
        <v>271</v>
      </c>
      <c r="D29" s="115">
        <f t="shared" si="0"/>
        <v>42787.86398496241</v>
      </c>
      <c r="E29" s="50">
        <f>IF(B29=0,0,Statistics!I28)</f>
        <v>353</v>
      </c>
      <c r="F29" s="62">
        <f t="shared" si="1"/>
        <v>10374.213188094795</v>
      </c>
      <c r="G29" s="188">
        <f>IF(B29=0,0,Statistics!F28)</f>
        <v>298450</v>
      </c>
      <c r="H29" s="110">
        <f t="shared" si="2"/>
        <v>9062.03708049567</v>
      </c>
      <c r="I29" s="85"/>
      <c r="J29" s="180">
        <f>IF(Statistics!D28/Statistics!$D$41&gt;=0.0115,Statistics!D28,0)</f>
        <v>271</v>
      </c>
      <c r="K29" s="101">
        <f t="shared" si="3"/>
        <v>62296.50695128626</v>
      </c>
      <c r="L29" s="75">
        <f>IF(J29=0,0,Statistics!I28)</f>
        <v>353</v>
      </c>
      <c r="M29" s="110">
        <f t="shared" si="4"/>
        <v>7749.028988082795</v>
      </c>
      <c r="N29" s="122">
        <f t="shared" si="5"/>
        <v>132269.65019292192</v>
      </c>
    </row>
    <row r="30" spans="1:14" ht="12.75">
      <c r="A30" s="71" t="s">
        <v>23</v>
      </c>
      <c r="B30" s="187">
        <f>IF(Statistics!B29&lt;3,0,Statistics!B29)</f>
        <v>0</v>
      </c>
      <c r="C30" s="187">
        <f>IF(B30=0,0,Statistics!D29)</f>
        <v>0</v>
      </c>
      <c r="D30" s="115">
        <f t="shared" si="0"/>
        <v>0</v>
      </c>
      <c r="E30" s="50">
        <f>IF(B30=0,0,Statistics!I29)</f>
        <v>0</v>
      </c>
      <c r="F30" s="62">
        <f t="shared" si="1"/>
        <v>0</v>
      </c>
      <c r="G30" s="188">
        <f>IF(B30=0,0,Statistics!F29)</f>
        <v>0</v>
      </c>
      <c r="H30" s="110">
        <f t="shared" si="2"/>
        <v>0</v>
      </c>
      <c r="I30" s="85"/>
      <c r="J30" s="180">
        <f>IF(Statistics!D29/Statistics!$D$41&gt;=0.0115,Statistics!D29,0)</f>
        <v>0</v>
      </c>
      <c r="K30" s="101">
        <f t="shared" si="3"/>
        <v>0</v>
      </c>
      <c r="L30" s="75">
        <f>IF(J30=0,0,Statistics!I29)</f>
        <v>0</v>
      </c>
      <c r="M30" s="110">
        <f t="shared" si="4"/>
        <v>0</v>
      </c>
      <c r="N30" s="122">
        <f t="shared" si="5"/>
        <v>0</v>
      </c>
    </row>
    <row r="31" spans="1:14" s="23" customFormat="1" ht="12.75">
      <c r="A31" s="92" t="s">
        <v>24</v>
      </c>
      <c r="B31" s="45">
        <f>IF(Statistics!B30&lt;3,0,Statistics!B30)</f>
        <v>460</v>
      </c>
      <c r="C31" s="45">
        <f>IF(B31=0,0,Statistics!D30)</f>
        <v>2377</v>
      </c>
      <c r="D31" s="116">
        <f t="shared" si="0"/>
        <v>375301.67045112787</v>
      </c>
      <c r="E31" s="53">
        <f>IF(B31=0,0,Statistics!I30)</f>
        <v>5416</v>
      </c>
      <c r="F31" s="65">
        <f t="shared" si="1"/>
        <v>159169.23123717113</v>
      </c>
      <c r="G31" s="189">
        <f>IF(B31=0,0,Statistics!F30)</f>
        <v>685950</v>
      </c>
      <c r="H31" s="111">
        <f t="shared" si="2"/>
        <v>20827.958905565436</v>
      </c>
      <c r="I31" s="95"/>
      <c r="J31" s="181">
        <f>IF(Statistics!D30/Statistics!$D$41&gt;=0.0115,Statistics!D30,0)</f>
        <v>2377</v>
      </c>
      <c r="K31" s="102">
        <f t="shared" si="3"/>
        <v>546416.2251778872</v>
      </c>
      <c r="L31" s="77">
        <f>IF(J31=0,0,Statistics!I30)</f>
        <v>5416</v>
      </c>
      <c r="M31" s="111">
        <f t="shared" si="4"/>
        <v>118891.61756219946</v>
      </c>
      <c r="N31" s="123">
        <f t="shared" si="5"/>
        <v>1220606.703333951</v>
      </c>
    </row>
    <row r="32" spans="1:14" ht="12.75">
      <c r="A32" s="71" t="s">
        <v>25</v>
      </c>
      <c r="B32" s="187">
        <f>IF(Statistics!B31&lt;3,0,Statistics!B31)</f>
        <v>3</v>
      </c>
      <c r="C32" s="187">
        <f>IF(B32=0,0,Statistics!D31)</f>
        <v>20</v>
      </c>
      <c r="D32" s="115">
        <f t="shared" si="0"/>
        <v>3157.7759398496237</v>
      </c>
      <c r="E32" s="50">
        <f>IF(B32=0,0,Statistics!I31)</f>
        <v>41</v>
      </c>
      <c r="F32" s="62">
        <f t="shared" si="1"/>
        <v>1204.9369425265907</v>
      </c>
      <c r="G32" s="188">
        <f>IF(B32=0,0,Statistics!F31)</f>
        <v>64950</v>
      </c>
      <c r="H32" s="110">
        <f t="shared" si="2"/>
        <v>1972.1203162278227</v>
      </c>
      <c r="I32" s="85"/>
      <c r="J32" s="180">
        <f>IF(Statistics!D31/Statistics!$D$41&gt;=0.0115,Statistics!D31,0)</f>
        <v>0</v>
      </c>
      <c r="K32" s="101">
        <f t="shared" si="3"/>
        <v>0</v>
      </c>
      <c r="L32" s="75">
        <f>IF(J32=0,0,Statistics!I31)</f>
        <v>0</v>
      </c>
      <c r="M32" s="110">
        <f t="shared" si="4"/>
        <v>0</v>
      </c>
      <c r="N32" s="122">
        <f t="shared" si="5"/>
        <v>6334.833198604037</v>
      </c>
    </row>
    <row r="33" spans="1:14" ht="12.75">
      <c r="A33" s="71" t="s">
        <v>26</v>
      </c>
      <c r="B33" s="187">
        <f>IF(Statistics!B32&lt;3,0,Statistics!B32)</f>
        <v>4</v>
      </c>
      <c r="C33" s="187">
        <f>IF(B33=0,0,Statistics!D32)</f>
        <v>8</v>
      </c>
      <c r="D33" s="115">
        <f t="shared" si="0"/>
        <v>1263.1103759398495</v>
      </c>
      <c r="E33" s="50">
        <f>IF(B33=0,0,Statistics!I32)</f>
        <v>73</v>
      </c>
      <c r="F33" s="62">
        <f t="shared" si="1"/>
        <v>2145.3755318156373</v>
      </c>
      <c r="G33" s="188">
        <f>IF(B33=0,0,Statistics!F32)</f>
        <v>24950</v>
      </c>
      <c r="H33" s="110">
        <f t="shared" si="2"/>
        <v>757.5735471883631</v>
      </c>
      <c r="I33" s="85"/>
      <c r="J33" s="180">
        <f>IF(Statistics!D32/Statistics!$D$41&gt;=0.0115,Statistics!D32,0)</f>
        <v>0</v>
      </c>
      <c r="K33" s="101">
        <f t="shared" si="3"/>
        <v>0</v>
      </c>
      <c r="L33" s="75">
        <f>IF(J33=0,0,Statistics!I32)</f>
        <v>0</v>
      </c>
      <c r="M33" s="110">
        <f t="shared" si="4"/>
        <v>0</v>
      </c>
      <c r="N33" s="122">
        <f t="shared" si="5"/>
        <v>4166.05945494385</v>
      </c>
    </row>
    <row r="34" spans="1:14" ht="12.75">
      <c r="A34" s="90" t="s">
        <v>27</v>
      </c>
      <c r="B34" s="187">
        <f>IF(Statistics!B33&lt;3,0,Statistics!B33)</f>
        <v>9</v>
      </c>
      <c r="C34" s="187">
        <f>IF(B34=0,0,Statistics!D33)</f>
        <v>32</v>
      </c>
      <c r="D34" s="115">
        <f t="shared" si="0"/>
        <v>5052.441503759398</v>
      </c>
      <c r="E34" s="50">
        <f>IF(B34=0,0,Statistics!I33)</f>
        <v>112</v>
      </c>
      <c r="F34" s="62">
        <f t="shared" si="1"/>
        <v>3291.535062511663</v>
      </c>
      <c r="G34" s="188">
        <f>IF(B34=0,0,Statistics!F33)</f>
        <v>72250</v>
      </c>
      <c r="H34" s="110">
        <f t="shared" si="2"/>
        <v>2193.7751015775243</v>
      </c>
      <c r="I34" s="85"/>
      <c r="J34" s="180">
        <f>IF(Statistics!D33/Statistics!$D$41&gt;=0.0115,Statistics!D33,0)</f>
        <v>0</v>
      </c>
      <c r="K34" s="101">
        <f t="shared" si="3"/>
        <v>0</v>
      </c>
      <c r="L34" s="75">
        <f>IF(J34=0,0,Statistics!I33)</f>
        <v>0</v>
      </c>
      <c r="M34" s="110">
        <f t="shared" si="4"/>
        <v>0</v>
      </c>
      <c r="N34" s="122">
        <f t="shared" si="5"/>
        <v>10537.751667848586</v>
      </c>
    </row>
    <row r="35" spans="1:14" ht="12.75">
      <c r="A35" s="71" t="s">
        <v>28</v>
      </c>
      <c r="B35" s="187">
        <f>IF(Statistics!B34&lt;3,0,Statistics!B34)</f>
        <v>3</v>
      </c>
      <c r="C35" s="187">
        <f>IF(B35=0,0,Statistics!D34)</f>
        <v>7</v>
      </c>
      <c r="D35" s="115">
        <f t="shared" si="0"/>
        <v>1105.2215789473682</v>
      </c>
      <c r="E35" s="50">
        <f>IF(B35=0,0,Statistics!I34)</f>
        <v>70</v>
      </c>
      <c r="F35" s="62">
        <f t="shared" si="1"/>
        <v>2057.209414069789</v>
      </c>
      <c r="G35" s="188">
        <f>IF(B35=0,0,Statistics!F34)</f>
        <v>24850</v>
      </c>
      <c r="H35" s="110">
        <f t="shared" si="2"/>
        <v>754.5371802657645</v>
      </c>
      <c r="I35" s="85"/>
      <c r="J35" s="180">
        <f>IF(Statistics!D34/Statistics!$D$41&gt;=0.0115,Statistics!D34,0)</f>
        <v>0</v>
      </c>
      <c r="K35" s="101">
        <f t="shared" si="3"/>
        <v>0</v>
      </c>
      <c r="L35" s="75">
        <f>IF(J35=0,0,Statistics!I34)</f>
        <v>0</v>
      </c>
      <c r="M35" s="110">
        <f t="shared" si="4"/>
        <v>0</v>
      </c>
      <c r="N35" s="122">
        <f t="shared" si="5"/>
        <v>3916.968173282922</v>
      </c>
    </row>
    <row r="36" spans="1:14" s="23" customFormat="1" ht="12.75">
      <c r="A36" s="73" t="s">
        <v>29</v>
      </c>
      <c r="B36" s="45">
        <f>IF(Statistics!B35&lt;3,0,Statistics!B35)</f>
        <v>0</v>
      </c>
      <c r="C36" s="45">
        <f>IF(B36=0,0,Statistics!D35)</f>
        <v>0</v>
      </c>
      <c r="D36" s="116">
        <f t="shared" si="0"/>
        <v>0</v>
      </c>
      <c r="E36" s="53">
        <f>IF(B36=0,0,Statistics!I35)</f>
        <v>0</v>
      </c>
      <c r="F36" s="65">
        <f t="shared" si="1"/>
        <v>0</v>
      </c>
      <c r="G36" s="189">
        <f>IF(B36=0,0,Statistics!F35)</f>
        <v>0</v>
      </c>
      <c r="H36" s="111">
        <f t="shared" si="2"/>
        <v>0</v>
      </c>
      <c r="I36" s="95"/>
      <c r="J36" s="181">
        <f>IF(Statistics!D35/Statistics!$D$41&gt;=0.0115,Statistics!D35,0)</f>
        <v>0</v>
      </c>
      <c r="K36" s="102">
        <f t="shared" si="3"/>
        <v>0</v>
      </c>
      <c r="L36" s="77">
        <f>IF(J36=0,0,Statistics!I35)</f>
        <v>0</v>
      </c>
      <c r="M36" s="111">
        <f t="shared" si="4"/>
        <v>0</v>
      </c>
      <c r="N36" s="123">
        <f t="shared" si="5"/>
        <v>0</v>
      </c>
    </row>
    <row r="37" spans="1:14" ht="12.75">
      <c r="A37" s="71" t="s">
        <v>30</v>
      </c>
      <c r="B37" s="187">
        <f>IF(Statistics!B36&lt;3,0,Statistics!B36)</f>
        <v>4</v>
      </c>
      <c r="C37" s="187">
        <f>IF(B37=0,0,Statistics!D36)</f>
        <v>12</v>
      </c>
      <c r="D37" s="115">
        <f t="shared" si="0"/>
        <v>1894.6655639097744</v>
      </c>
      <c r="E37" s="50">
        <f>IF(B37=0,0,Statistics!I36)</f>
        <v>74</v>
      </c>
      <c r="F37" s="62">
        <f t="shared" si="1"/>
        <v>2174.76423773092</v>
      </c>
      <c r="G37" s="188">
        <f>IF(B37=0,0,Statistics!F36)</f>
        <v>25800</v>
      </c>
      <c r="H37" s="110">
        <f t="shared" si="2"/>
        <v>783.3826660304517</v>
      </c>
      <c r="I37" s="85"/>
      <c r="J37" s="180">
        <f>IF(Statistics!D36/Statistics!$D$41&gt;=0.0115,Statistics!D36,0)</f>
        <v>0</v>
      </c>
      <c r="K37" s="101">
        <f t="shared" si="3"/>
        <v>0</v>
      </c>
      <c r="L37" s="75">
        <f>IF(J37=0,0,Statistics!I36)</f>
        <v>0</v>
      </c>
      <c r="M37" s="110">
        <f t="shared" si="4"/>
        <v>0</v>
      </c>
      <c r="N37" s="122">
        <f t="shared" si="5"/>
        <v>4852.812467671146</v>
      </c>
    </row>
    <row r="38" spans="1:14" ht="12.75">
      <c r="A38" s="71" t="s">
        <v>31</v>
      </c>
      <c r="B38" s="187">
        <f>IF(Statistics!B37&lt;3,0,Statistics!B37)</f>
        <v>101</v>
      </c>
      <c r="C38" s="187">
        <f>IF(B38=0,0,Statistics!D37)</f>
        <v>279</v>
      </c>
      <c r="D38" s="115">
        <f t="shared" si="0"/>
        <v>44050.974360902255</v>
      </c>
      <c r="E38" s="50">
        <f>IF(B38=0,0,Statistics!I37)</f>
        <v>758</v>
      </c>
      <c r="F38" s="62">
        <f t="shared" si="1"/>
        <v>22276.639083784285</v>
      </c>
      <c r="G38" s="188">
        <f>IF(B38=0,0,Statistics!F37)</f>
        <v>480200</v>
      </c>
      <c r="H38" s="110">
        <f t="shared" si="2"/>
        <v>14580.633962318716</v>
      </c>
      <c r="I38" s="85"/>
      <c r="J38" s="180">
        <f>IF(Statistics!D37/Statistics!$D$41&gt;=0.0115,Statistics!D37,0)</f>
        <v>279</v>
      </c>
      <c r="K38" s="101">
        <f t="shared" si="3"/>
        <v>64135.51822660099</v>
      </c>
      <c r="L38" s="75">
        <f>IF(J38=0,0,Statistics!I37)</f>
        <v>758</v>
      </c>
      <c r="M38" s="110">
        <f t="shared" si="4"/>
        <v>16639.557997072967</v>
      </c>
      <c r="N38" s="122">
        <f t="shared" si="5"/>
        <v>161683.3236306792</v>
      </c>
    </row>
    <row r="39" spans="1:14" ht="12.75">
      <c r="A39" s="71" t="s">
        <v>32</v>
      </c>
      <c r="B39" s="187">
        <f>IF(Statistics!B38&lt;3,0,Statistics!B38)</f>
        <v>0</v>
      </c>
      <c r="C39" s="187">
        <f>IF(B39=0,0,Statistics!D38)</f>
        <v>0</v>
      </c>
      <c r="D39" s="115">
        <f t="shared" si="0"/>
        <v>0</v>
      </c>
      <c r="E39" s="50">
        <f>IF(B39=0,0,Statistics!I38)</f>
        <v>0</v>
      </c>
      <c r="F39" s="62">
        <f t="shared" si="1"/>
        <v>0</v>
      </c>
      <c r="G39" s="188">
        <f>IF(B39=0,0,Statistics!F38)</f>
        <v>0</v>
      </c>
      <c r="H39" s="110">
        <f t="shared" si="2"/>
        <v>0</v>
      </c>
      <c r="I39" s="85"/>
      <c r="J39" s="180">
        <f>IF(Statistics!D38/Statistics!$D$41&gt;=0.0115,Statistics!D38,0)</f>
        <v>0</v>
      </c>
      <c r="K39" s="101">
        <f t="shared" si="3"/>
        <v>0</v>
      </c>
      <c r="L39" s="75">
        <f>IF(J39=0,0,Statistics!I38)</f>
        <v>0</v>
      </c>
      <c r="M39" s="110">
        <f t="shared" si="4"/>
        <v>0</v>
      </c>
      <c r="N39" s="122">
        <f t="shared" si="5"/>
        <v>0</v>
      </c>
    </row>
    <row r="40" spans="1:14" s="23" customFormat="1" ht="12.75">
      <c r="A40" s="92" t="s">
        <v>33</v>
      </c>
      <c r="B40" s="45">
        <f>IF(Statistics!B39&lt;3,0,Statistics!B39)</f>
        <v>15</v>
      </c>
      <c r="C40" s="45">
        <f>IF(B40=0,0,Statistics!D39)</f>
        <v>39</v>
      </c>
      <c r="D40" s="116">
        <f t="shared" si="0"/>
        <v>6157.6630827067665</v>
      </c>
      <c r="E40" s="53">
        <f>IF(B40=0,0,Statistics!I39)</f>
        <v>86</v>
      </c>
      <c r="F40" s="65">
        <f t="shared" si="1"/>
        <v>2527.4287087143125</v>
      </c>
      <c r="G40" s="189">
        <f>IF(B40=0,0,Statistics!F39)</f>
        <v>89200</v>
      </c>
      <c r="H40" s="111">
        <f t="shared" si="2"/>
        <v>2708.4392949579956</v>
      </c>
      <c r="I40" s="95"/>
      <c r="J40" s="181">
        <f>IF(Statistics!D39/Statistics!$D$41&gt;=0.0115,Statistics!D39,0)</f>
        <v>0</v>
      </c>
      <c r="K40" s="102">
        <f t="shared" si="3"/>
        <v>0</v>
      </c>
      <c r="L40" s="77">
        <f>IF(J40=0,0,Statistics!I39)</f>
        <v>0</v>
      </c>
      <c r="M40" s="111">
        <f t="shared" si="4"/>
        <v>0</v>
      </c>
      <c r="N40" s="123">
        <f t="shared" si="5"/>
        <v>11393.531086379075</v>
      </c>
    </row>
    <row r="41" spans="1:14" ht="13.5" thickBot="1">
      <c r="A41" s="71"/>
      <c r="B41" s="47"/>
      <c r="D41" s="115"/>
      <c r="E41" s="101"/>
      <c r="F41" s="62"/>
      <c r="G41" s="186"/>
      <c r="H41" s="110"/>
      <c r="I41" s="85"/>
      <c r="J41" s="180"/>
      <c r="K41" s="101"/>
      <c r="L41" s="62"/>
      <c r="M41" s="110"/>
      <c r="N41" s="122"/>
    </row>
    <row r="42" spans="1:14" s="159" customFormat="1" ht="13.5" thickBot="1">
      <c r="A42" s="148" t="s">
        <v>34</v>
      </c>
      <c r="B42" s="164">
        <f aca="true" t="shared" si="6" ref="B42:H42">SUM(B7:B40)</f>
        <v>873</v>
      </c>
      <c r="C42" s="164">
        <f t="shared" si="6"/>
        <v>3990</v>
      </c>
      <c r="D42" s="152">
        <f t="shared" si="6"/>
        <v>629976.3</v>
      </c>
      <c r="E42" s="157">
        <f t="shared" si="6"/>
        <v>10718</v>
      </c>
      <c r="F42" s="153">
        <f t="shared" si="6"/>
        <v>314988.1500000001</v>
      </c>
      <c r="G42" s="190">
        <f t="shared" si="6"/>
        <v>3457950</v>
      </c>
      <c r="H42" s="154">
        <f t="shared" si="6"/>
        <v>104996.05000000002</v>
      </c>
      <c r="I42" s="155"/>
      <c r="J42" s="182">
        <f>SUM(J7:J40)</f>
        <v>3654</v>
      </c>
      <c r="K42" s="157">
        <f>SUM(K7:K40)</f>
        <v>839968.3999999999</v>
      </c>
      <c r="L42" s="149">
        <f>SUM(L7:L40)</f>
        <v>9566</v>
      </c>
      <c r="M42" s="154">
        <f>SUM(M7:M40)</f>
        <v>209992.1</v>
      </c>
      <c r="N42" s="158">
        <f>SUM(N7:N40)</f>
        <v>2099921</v>
      </c>
    </row>
  </sheetData>
  <mergeCells count="2">
    <mergeCell ref="D4:H4"/>
    <mergeCell ref="K4:M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F9" sqref="F9"/>
    </sheetView>
  </sheetViews>
  <sheetFormatPr defaultColWidth="9.140625" defaultRowHeight="12.75"/>
  <cols>
    <col min="1" max="1" width="16.00390625" style="2" bestFit="1" customWidth="1"/>
    <col min="2" max="2" width="12.7109375" style="48" customWidth="1"/>
    <col min="3" max="4" width="12.7109375" style="59" customWidth="1"/>
    <col min="5" max="5" width="12.7109375" style="20" customWidth="1"/>
  </cols>
  <sheetData>
    <row r="1" spans="1:5" ht="12.75">
      <c r="A1" s="47" t="s">
        <v>56</v>
      </c>
      <c r="B1" s="44"/>
      <c r="C1" s="44"/>
      <c r="D1" s="44"/>
      <c r="E1" s="47"/>
    </row>
    <row r="2" spans="1:5" ht="12.75">
      <c r="A2" s="30">
        <v>2099921</v>
      </c>
      <c r="B2" s="44"/>
      <c r="C2" s="44"/>
      <c r="D2" s="44"/>
      <c r="E2" s="47"/>
    </row>
    <row r="3" spans="1:5" ht="13.5" thickBot="1">
      <c r="A3" s="29"/>
      <c r="B3" s="29"/>
      <c r="C3" s="29"/>
      <c r="D3" s="29"/>
      <c r="E3" s="47"/>
    </row>
    <row r="4" spans="2:5" ht="13.5" thickBot="1">
      <c r="B4" s="174" t="s">
        <v>35</v>
      </c>
      <c r="C4" s="60" t="s">
        <v>52</v>
      </c>
      <c r="D4" s="175" t="s">
        <v>50</v>
      </c>
      <c r="E4" s="173"/>
    </row>
    <row r="5" spans="1:5" s="29" customFormat="1" ht="13.5" thickBot="1">
      <c r="A5" s="19"/>
      <c r="B5" s="99">
        <v>0.5</v>
      </c>
      <c r="C5" s="100">
        <v>0.25</v>
      </c>
      <c r="D5" s="172">
        <v>0.25</v>
      </c>
      <c r="E5" s="121" t="s">
        <v>34</v>
      </c>
    </row>
    <row r="6" spans="1:5" ht="12.75">
      <c r="A6" s="20" t="s">
        <v>0</v>
      </c>
      <c r="B6" s="101">
        <f>(Statistics!C6)*$A$2*$B$5</f>
        <v>0</v>
      </c>
      <c r="C6" s="62">
        <f>(Statistics!E6*$A$2*$C$5)</f>
        <v>261.119248943049</v>
      </c>
      <c r="D6" s="62">
        <f>(Statistics!J6)*$A$2*$D$5</f>
        <v>2067.0406327259407</v>
      </c>
      <c r="E6" s="104">
        <f>SUM(B6:D6)</f>
        <v>2328.15988166899</v>
      </c>
    </row>
    <row r="7" spans="1:5" ht="12.75">
      <c r="A7" s="20" t="s">
        <v>1</v>
      </c>
      <c r="B7" s="101">
        <f>(Statistics!C7)*$A$2*$B$5</f>
        <v>4783.419134396355</v>
      </c>
      <c r="C7" s="62">
        <f>(Statistics!E7*$A$2*$C$5)</f>
        <v>3786.22910967421</v>
      </c>
      <c r="D7" s="62">
        <f>(Statistics!J7)*$A$2*$D$5</f>
        <v>5768.485486677044</v>
      </c>
      <c r="E7" s="104">
        <f aca="true" t="shared" si="0" ref="E7:E39">SUM(B7:D7)</f>
        <v>14338.13373074761</v>
      </c>
    </row>
    <row r="8" spans="1:5" ht="12.75">
      <c r="A8" s="20" t="s">
        <v>2</v>
      </c>
      <c r="B8" s="101">
        <f>(Statistics!C8)*$A$2*$B$5</f>
        <v>55009.32004555809</v>
      </c>
      <c r="C8" s="62">
        <f>(Statistics!E8*$A$2*$C$5)</f>
        <v>25328.567147475755</v>
      </c>
      <c r="D8" s="62">
        <f>(Statistics!J8)*$A$2*$D$5</f>
        <v>26486.962526325427</v>
      </c>
      <c r="E8" s="104">
        <f t="shared" si="0"/>
        <v>106824.84971935928</v>
      </c>
    </row>
    <row r="9" spans="1:5" ht="12.75">
      <c r="A9" s="20" t="s">
        <v>3</v>
      </c>
      <c r="B9" s="101">
        <f>(Statistics!C9)*$A$2*$B$5</f>
        <v>5979.273917995444</v>
      </c>
      <c r="C9" s="62">
        <f>(Statistics!E9*$A$2*$C$5)</f>
        <v>2480.6328649589655</v>
      </c>
      <c r="D9" s="62">
        <f>(Statistics!J9)*$A$2*$D$5</f>
        <v>2499.6770442267193</v>
      </c>
      <c r="E9" s="104">
        <f t="shared" si="0"/>
        <v>10959.583827181128</v>
      </c>
    </row>
    <row r="10" spans="1:5" s="23" customFormat="1" ht="12.75">
      <c r="A10" s="21" t="s">
        <v>4</v>
      </c>
      <c r="B10" s="102">
        <f>(Statistics!C10)*$A$2*$B$5</f>
        <v>4783.419134396355</v>
      </c>
      <c r="C10" s="65">
        <f>(Statistics!E10*$A$2*$C$5)</f>
        <v>2741.7521139020146</v>
      </c>
      <c r="D10" s="65">
        <f>(Statistics!J10)*$A$2*$D$5</f>
        <v>1634.4042212251625</v>
      </c>
      <c r="E10" s="105">
        <f t="shared" si="0"/>
        <v>9159.575469523532</v>
      </c>
    </row>
    <row r="11" spans="1:5" ht="12.75">
      <c r="A11" s="20" t="s">
        <v>5</v>
      </c>
      <c r="B11" s="101">
        <f>(Statistics!C11)*$A$2*$B$5</f>
        <v>7175.128701594534</v>
      </c>
      <c r="C11" s="62">
        <f>(Statistics!E11*$A$2*$C$5)</f>
        <v>4700.146480974881</v>
      </c>
      <c r="D11" s="62">
        <f>(Statistics!J11)*$A$2*$D$5</f>
        <v>6393.4047477337235</v>
      </c>
      <c r="E11" s="104">
        <f t="shared" si="0"/>
        <v>18268.679930303137</v>
      </c>
    </row>
    <row r="12" spans="1:5" ht="12.75">
      <c r="A12" s="20" t="s">
        <v>6</v>
      </c>
      <c r="B12" s="101">
        <f>(Statistics!C12)*$A$2*$B$5</f>
        <v>1195.8547835990887</v>
      </c>
      <c r="C12" s="62">
        <f>(Statistics!E12*$A$2*$C$5)</f>
        <v>391.6788734145735</v>
      </c>
      <c r="D12" s="62">
        <f>(Statistics!J12)*$A$2*$D$5</f>
        <v>1682.4749336141379</v>
      </c>
      <c r="E12" s="104">
        <f t="shared" si="0"/>
        <v>3270.0085906278</v>
      </c>
    </row>
    <row r="13" spans="1:5" ht="12.75">
      <c r="A13" s="20" t="s">
        <v>7</v>
      </c>
      <c r="B13" s="101">
        <f>(Statistics!C13)*$A$2*$B$5</f>
        <v>2391.7095671981774</v>
      </c>
      <c r="C13" s="62">
        <f>(Statistics!E13*$A$2*$C$5)</f>
        <v>913.9173713006714</v>
      </c>
      <c r="D13" s="62">
        <f>(Statistics!J13)*$A$2*$D$5</f>
        <v>2595.81846900467</v>
      </c>
      <c r="E13" s="104">
        <f t="shared" si="0"/>
        <v>5901.445407503519</v>
      </c>
    </row>
    <row r="14" spans="1:5" ht="12.75">
      <c r="A14" s="20" t="s">
        <v>8</v>
      </c>
      <c r="B14" s="101">
        <f>(Statistics!C14)*$A$2*$B$5</f>
        <v>17937.821753986333</v>
      </c>
      <c r="C14" s="62">
        <f>(Statistics!E14*$A$2*$C$5)</f>
        <v>6789.100472519273</v>
      </c>
      <c r="D14" s="62">
        <f>(Statistics!J14)*$A$2*$D$5</f>
        <v>8796.940367182493</v>
      </c>
      <c r="E14" s="104">
        <f t="shared" si="0"/>
        <v>33523.8625936881</v>
      </c>
    </row>
    <row r="15" spans="1:5" s="23" customFormat="1" ht="12.75">
      <c r="A15" s="21" t="s">
        <v>9</v>
      </c>
      <c r="B15" s="102">
        <f>(Statistics!C15)*$A$2*$B$5</f>
        <v>11958.547835990888</v>
      </c>
      <c r="C15" s="65">
        <f>(Statistics!E15*$A$2*$C$5)</f>
        <v>7311.338970405372</v>
      </c>
      <c r="D15" s="65">
        <f>(Statistics!J15)*$A$2*$D$5</f>
        <v>26246.608964380554</v>
      </c>
      <c r="E15" s="105">
        <f t="shared" si="0"/>
        <v>45516.49577077681</v>
      </c>
    </row>
    <row r="16" spans="1:5" ht="12.75">
      <c r="A16" s="20" t="s">
        <v>10</v>
      </c>
      <c r="B16" s="101">
        <f>(Statistics!C16)*$A$2*$B$5</f>
        <v>0</v>
      </c>
      <c r="C16" s="62">
        <f>(Statistics!E16*$A$2*$C$5)</f>
        <v>261.119248943049</v>
      </c>
      <c r="D16" s="62">
        <f>(Statistics!J16)*$A$2*$D$5</f>
        <v>336.49498672282755</v>
      </c>
      <c r="E16" s="104">
        <f t="shared" si="0"/>
        <v>597.6142356658765</v>
      </c>
    </row>
    <row r="17" spans="1:5" ht="12.75">
      <c r="A17" s="20" t="s">
        <v>11</v>
      </c>
      <c r="B17" s="101">
        <f>(Statistics!C17)*$A$2*$B$5</f>
        <v>0</v>
      </c>
      <c r="C17" s="62">
        <f>(Statistics!E17*$A$2*$C$5)</f>
        <v>130.5596244715245</v>
      </c>
      <c r="D17" s="62">
        <f>(Statistics!J17)*$A$2*$D$5</f>
        <v>384.565699111803</v>
      </c>
      <c r="E17" s="104">
        <f t="shared" si="0"/>
        <v>515.1253235833275</v>
      </c>
    </row>
    <row r="18" spans="1:5" ht="12.75">
      <c r="A18" s="20" t="s">
        <v>12</v>
      </c>
      <c r="B18" s="101">
        <f>(Statistics!C18)*$A$2*$B$5</f>
        <v>0</v>
      </c>
      <c r="C18" s="62">
        <f>(Statistics!E18*$A$2*$C$5)</f>
        <v>1044.476995772196</v>
      </c>
      <c r="D18" s="62">
        <f>(Statistics!J18)*$A$2*$D$5</f>
        <v>1153.697097335409</v>
      </c>
      <c r="E18" s="104">
        <f t="shared" si="0"/>
        <v>2198.1740931076047</v>
      </c>
    </row>
    <row r="19" spans="1:5" ht="12.75">
      <c r="A19" s="20" t="s">
        <v>13</v>
      </c>
      <c r="B19" s="101">
        <f>(Statistics!C19)*$A$2*$B$5</f>
        <v>37071.498291571756</v>
      </c>
      <c r="C19" s="62">
        <f>(Statistics!E19*$A$2*$C$5)</f>
        <v>16450.51268341209</v>
      </c>
      <c r="D19" s="62">
        <f>(Statistics!J19)*$A$2*$D$5</f>
        <v>18939.860681256298</v>
      </c>
      <c r="E19" s="104">
        <f t="shared" si="0"/>
        <v>72461.87165624014</v>
      </c>
    </row>
    <row r="20" spans="1:5" s="23" customFormat="1" ht="12.75">
      <c r="A20" s="21" t="s">
        <v>14</v>
      </c>
      <c r="B20" s="102">
        <f>(Statistics!C20)*$A$2*$B$5</f>
        <v>3587.564350797267</v>
      </c>
      <c r="C20" s="65">
        <f>(Statistics!E20*$A$2*$C$5)</f>
        <v>1044.476995772196</v>
      </c>
      <c r="D20" s="65">
        <f>(Statistics!J20)*$A$2*$D$5</f>
        <v>1634.4042212251625</v>
      </c>
      <c r="E20" s="105">
        <f t="shared" si="0"/>
        <v>6266.445567794625</v>
      </c>
    </row>
    <row r="21" spans="1:5" ht="12.75">
      <c r="A21" s="20" t="s">
        <v>15</v>
      </c>
      <c r="B21" s="101">
        <f>(Statistics!C21)*$A$2*$B$5</f>
        <v>9566.83826879271</v>
      </c>
      <c r="C21" s="62">
        <f>(Statistics!E21*$A$2*$C$5)</f>
        <v>6658.540848047749</v>
      </c>
      <c r="D21" s="62">
        <f>(Statistics!J21)*$A$2*$D$5</f>
        <v>3413.0205796172513</v>
      </c>
      <c r="E21" s="104">
        <f t="shared" si="0"/>
        <v>19638.39969645771</v>
      </c>
    </row>
    <row r="22" spans="1:5" ht="12.75">
      <c r="A22" s="20" t="s">
        <v>16</v>
      </c>
      <c r="B22" s="101">
        <f>(Statistics!C22)*$A$2*$B$5</f>
        <v>4783.419134396355</v>
      </c>
      <c r="C22" s="62">
        <f>(Statistics!E22*$A$2*$C$5)</f>
        <v>2741.7521139020146</v>
      </c>
      <c r="D22" s="62">
        <f>(Statistics!J22)*$A$2*$D$5</f>
        <v>3028.4548805054483</v>
      </c>
      <c r="E22" s="104">
        <f t="shared" si="0"/>
        <v>10553.626128803819</v>
      </c>
    </row>
    <row r="23" spans="1:5" ht="12.75">
      <c r="A23" s="20" t="s">
        <v>17</v>
      </c>
      <c r="B23" s="101">
        <f>(Statistics!C23)*$A$2*$B$5</f>
        <v>2391.7095671981774</v>
      </c>
      <c r="C23" s="62">
        <f>(Statistics!E23*$A$2*$C$5)</f>
        <v>261.119248943049</v>
      </c>
      <c r="D23" s="62">
        <f>(Statistics!J23)*$A$2*$D$5</f>
        <v>817.2021106125812</v>
      </c>
      <c r="E23" s="104">
        <f t="shared" si="0"/>
        <v>3470.0309267538078</v>
      </c>
    </row>
    <row r="24" spans="1:5" ht="12.75">
      <c r="A24" s="20" t="s">
        <v>18</v>
      </c>
      <c r="B24" s="101">
        <f>(Statistics!C24)*$A$2*$B$5</f>
        <v>72947.14179954442</v>
      </c>
      <c r="C24" s="62">
        <f>(Statistics!E24*$A$2*$C$5)</f>
        <v>32378.786868938074</v>
      </c>
      <c r="D24" s="62">
        <f>(Statistics!J24)*$A$2*$D$5</f>
        <v>62203.50183133413</v>
      </c>
      <c r="E24" s="104">
        <f t="shared" si="0"/>
        <v>167529.4304998166</v>
      </c>
    </row>
    <row r="25" spans="1:5" s="23" customFormat="1" ht="12.75">
      <c r="A25" s="21" t="s">
        <v>19</v>
      </c>
      <c r="B25" s="102">
        <f>(Statistics!C25)*$A$2*$B$5</f>
        <v>16741.966970387246</v>
      </c>
      <c r="C25" s="65">
        <f>(Statistics!E25*$A$2*$C$5)</f>
        <v>4047.3483586172592</v>
      </c>
      <c r="D25" s="65">
        <f>(Statistics!J25)*$A$2*$D$5</f>
        <v>5047.424800842414</v>
      </c>
      <c r="E25" s="105">
        <f t="shared" si="0"/>
        <v>25836.74012984692</v>
      </c>
    </row>
    <row r="26" spans="1:5" ht="12.75">
      <c r="A26" s="20" t="s">
        <v>20</v>
      </c>
      <c r="B26" s="101">
        <f>(Statistics!C26)*$A$2*$B$5</f>
        <v>9566.83826879271</v>
      </c>
      <c r="C26" s="62">
        <f>(Statistics!E26*$A$2*$C$5)</f>
        <v>5352.944603332504</v>
      </c>
      <c r="D26" s="62">
        <f>(Statistics!J26)*$A$2*$D$5</f>
        <v>7018.324008790403</v>
      </c>
      <c r="E26" s="104">
        <f t="shared" si="0"/>
        <v>21938.106880915617</v>
      </c>
    </row>
    <row r="27" spans="1:5" ht="12.75">
      <c r="A27" s="20" t="s">
        <v>21</v>
      </c>
      <c r="B27" s="101">
        <f>(Statistics!C27)*$A$2*$B$5</f>
        <v>3587.564350797267</v>
      </c>
      <c r="C27" s="62">
        <f>(Statistics!E27*$A$2*$C$5)</f>
        <v>1566.715493658294</v>
      </c>
      <c r="D27" s="62">
        <f>(Statistics!J27)*$A$2*$D$5</f>
        <v>432.6364115007783</v>
      </c>
      <c r="E27" s="104">
        <f t="shared" si="0"/>
        <v>5586.916255956339</v>
      </c>
    </row>
    <row r="28" spans="1:5" ht="12.75">
      <c r="A28" s="20" t="s">
        <v>22</v>
      </c>
      <c r="B28" s="101">
        <f>(Statistics!C28)*$A$2*$B$5</f>
        <v>62184.44874715262</v>
      </c>
      <c r="C28" s="62">
        <f>(Statistics!E28*$A$2*$C$5)</f>
        <v>35381.65823178314</v>
      </c>
      <c r="D28" s="62">
        <f>(Statistics!J28)*$A$2*$D$5</f>
        <v>16968.961473308304</v>
      </c>
      <c r="E28" s="104">
        <f t="shared" si="0"/>
        <v>114535.06845224407</v>
      </c>
    </row>
    <row r="29" spans="1:5" ht="12.75">
      <c r="A29" s="20" t="s">
        <v>23</v>
      </c>
      <c r="B29" s="101">
        <f>(Statistics!C29)*$A$2*$B$5</f>
        <v>0</v>
      </c>
      <c r="C29" s="62">
        <f>(Statistics!E29*$A$2*$C$5)</f>
        <v>652.7981223576224</v>
      </c>
      <c r="D29" s="62">
        <f>(Statistics!J29)*$A$2*$D$5</f>
        <v>384.565699111803</v>
      </c>
      <c r="E29" s="104">
        <f t="shared" si="0"/>
        <v>1037.3638214694254</v>
      </c>
    </row>
    <row r="30" spans="1:5" s="23" customFormat="1" ht="12.75">
      <c r="A30" s="21" t="s">
        <v>24</v>
      </c>
      <c r="B30" s="102">
        <f>(Statistics!C30)*$A$2*$B$5</f>
        <v>550093.200455581</v>
      </c>
      <c r="C30" s="65">
        <f>(Statistics!E30*$A$2*$C$5)</f>
        <v>310340.2273688137</v>
      </c>
      <c r="D30" s="65">
        <f>(Statistics!J30)*$A$2*$D$5</f>
        <v>260350.97829869058</v>
      </c>
      <c r="E30" s="105">
        <f t="shared" si="0"/>
        <v>1120784.4061230852</v>
      </c>
    </row>
    <row r="31" spans="1:5" ht="12.75">
      <c r="A31" s="20" t="s">
        <v>25</v>
      </c>
      <c r="B31" s="101">
        <f>(Statistics!C31)*$A$2*$B$5</f>
        <v>3587.564350797267</v>
      </c>
      <c r="C31" s="62">
        <f>(Statistics!E31*$A$2*$C$5)</f>
        <v>2611.19248943049</v>
      </c>
      <c r="D31" s="62">
        <f>(Statistics!J31)*$A$2*$D$5</f>
        <v>1970.8992079479901</v>
      </c>
      <c r="E31" s="104">
        <f t="shared" si="0"/>
        <v>8169.656048175747</v>
      </c>
    </row>
    <row r="32" spans="1:5" ht="12.75">
      <c r="A32" s="20" t="s">
        <v>26</v>
      </c>
      <c r="B32" s="101">
        <f>(Statistics!C32)*$A$2*$B$5</f>
        <v>4783.419134396355</v>
      </c>
      <c r="C32" s="62">
        <f>(Statistics!E32*$A$2*$C$5)</f>
        <v>1044.476995772196</v>
      </c>
      <c r="D32" s="62">
        <f>(Statistics!J32)*$A$2*$D$5</f>
        <v>3509.1620043952016</v>
      </c>
      <c r="E32" s="104">
        <f t="shared" si="0"/>
        <v>9337.058134563751</v>
      </c>
    </row>
    <row r="33" spans="1:5" ht="12.75">
      <c r="A33" s="20" t="s">
        <v>27</v>
      </c>
      <c r="B33" s="101">
        <f>(Statistics!C33)*$A$2*$B$5</f>
        <v>10762.6930523918</v>
      </c>
      <c r="C33" s="62">
        <f>(Statistics!E33*$A$2*$C$5)</f>
        <v>4177.907983088784</v>
      </c>
      <c r="D33" s="62">
        <f>(Statistics!J33)*$A$2*$D$5</f>
        <v>5383.919787565241</v>
      </c>
      <c r="E33" s="104">
        <f t="shared" si="0"/>
        <v>20324.520823045823</v>
      </c>
    </row>
    <row r="34" spans="1:5" ht="12.75">
      <c r="A34" s="20" t="s">
        <v>28</v>
      </c>
      <c r="B34" s="101">
        <f>(Statistics!C34)*$A$2*$B$5</f>
        <v>3587.564350797267</v>
      </c>
      <c r="C34" s="62">
        <f>(Statistics!E34*$A$2*$C$5)</f>
        <v>913.9173713006714</v>
      </c>
      <c r="D34" s="62">
        <f>(Statistics!J34)*$A$2*$D$5</f>
        <v>3364.9498672282757</v>
      </c>
      <c r="E34" s="104">
        <f t="shared" si="0"/>
        <v>7866.431589326214</v>
      </c>
    </row>
    <row r="35" spans="1:5" s="23" customFormat="1" ht="12.75">
      <c r="A35" s="21" t="s">
        <v>29</v>
      </c>
      <c r="B35" s="102">
        <f>(Statistics!C35)*$A$2*$B$5</f>
        <v>0</v>
      </c>
      <c r="C35" s="65">
        <f>(Statistics!E35*$A$2*$C$5)</f>
        <v>130.5596244715245</v>
      </c>
      <c r="D35" s="65">
        <f>(Statistics!J35)*$A$2*$D$5</f>
        <v>336.49498672282755</v>
      </c>
      <c r="E35" s="105">
        <f t="shared" si="0"/>
        <v>467.05461119435205</v>
      </c>
    </row>
    <row r="36" spans="1:5" ht="12.75">
      <c r="A36" s="20" t="s">
        <v>30</v>
      </c>
      <c r="B36" s="101">
        <f>(Statistics!C36)*$A$2*$B$5</f>
        <v>4783.419134396355</v>
      </c>
      <c r="C36" s="62">
        <f>(Statistics!E36*$A$2*$C$5)</f>
        <v>1566.715493658294</v>
      </c>
      <c r="D36" s="62">
        <f>(Statistics!J36)*$A$2*$D$5</f>
        <v>3557.2327167841772</v>
      </c>
      <c r="E36" s="104">
        <f t="shared" si="0"/>
        <v>9907.367344838825</v>
      </c>
    </row>
    <row r="37" spans="1:5" ht="12.75">
      <c r="A37" s="20" t="s">
        <v>31</v>
      </c>
      <c r="B37" s="101">
        <f>(Statistics!C37)*$A$2*$B$5</f>
        <v>120781.33314350797</v>
      </c>
      <c r="C37" s="62">
        <f>(Statistics!E37*$A$2*$C$5)</f>
        <v>36426.135227555336</v>
      </c>
      <c r="D37" s="62">
        <f>(Statistics!J37)*$A$2*$D$5</f>
        <v>36437.59999084333</v>
      </c>
      <c r="E37" s="104">
        <f t="shared" si="0"/>
        <v>193645.06836190663</v>
      </c>
    </row>
    <row r="38" spans="1:5" ht="12.75">
      <c r="A38" s="20" t="s">
        <v>32</v>
      </c>
      <c r="B38" s="101">
        <f>(Statistics!C38)*$A$2*$B$5</f>
        <v>0</v>
      </c>
      <c r="C38" s="62">
        <f>(Statistics!E38*$A$2*$C$5)</f>
        <v>0</v>
      </c>
      <c r="D38" s="62">
        <f>(Statistics!J38)*$A$2*$D$5</f>
        <v>0</v>
      </c>
      <c r="E38" s="104">
        <f t="shared" si="0"/>
        <v>0</v>
      </c>
    </row>
    <row r="39" spans="1:5" s="23" customFormat="1" ht="12.75">
      <c r="A39" s="21" t="s">
        <v>33</v>
      </c>
      <c r="B39" s="102">
        <f>(Statistics!C39)*$A$2*$B$5</f>
        <v>17937.821753986333</v>
      </c>
      <c r="C39" s="65">
        <f>(Statistics!E39*$A$2*$C$5)</f>
        <v>5091.825354389455</v>
      </c>
      <c r="D39" s="65">
        <f>(Statistics!J39)*$A$2*$D$5</f>
        <v>4134.081265451881</v>
      </c>
      <c r="E39" s="105">
        <f t="shared" si="0"/>
        <v>27163.728373827667</v>
      </c>
    </row>
    <row r="40" spans="1:5" ht="13.5" thickBot="1">
      <c r="A40" s="20"/>
      <c r="B40" s="101"/>
      <c r="C40" s="62"/>
      <c r="D40" s="62"/>
      <c r="E40" s="104"/>
    </row>
    <row r="41" spans="1:5" s="164" customFormat="1" ht="13.5" thickBot="1">
      <c r="A41" s="161" t="s">
        <v>34</v>
      </c>
      <c r="B41" s="157">
        <f>SUM(B6:B40)</f>
        <v>1049960.5</v>
      </c>
      <c r="C41" s="153">
        <f>SUM(C6:C40)</f>
        <v>524980.2500000001</v>
      </c>
      <c r="D41" s="153">
        <f>SUM(D6:D40)</f>
        <v>524980.25</v>
      </c>
      <c r="E41" s="154">
        <f>SUM(E6:E39)</f>
        <v>2099921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4" width="17.7109375" style="48" customWidth="1"/>
    <col min="5" max="5" width="4.140625" style="54" customWidth="1"/>
    <col min="6" max="8" width="12.7109375" style="59" customWidth="1"/>
    <col min="9" max="9" width="12.7109375" style="67" customWidth="1"/>
  </cols>
  <sheetData>
    <row r="1" spans="1:9" ht="12.75">
      <c r="A1" s="47" t="s">
        <v>69</v>
      </c>
      <c r="B1" s="44"/>
      <c r="C1" s="44"/>
      <c r="D1" s="44"/>
      <c r="E1" s="16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3.5" thickBot="1">
      <c r="A4" s="44"/>
      <c r="B4" s="226" t="s">
        <v>72</v>
      </c>
      <c r="C4" s="226"/>
      <c r="D4" s="226"/>
      <c r="E4" s="170"/>
      <c r="F4" s="44"/>
      <c r="G4" s="44"/>
      <c r="H4" s="44"/>
      <c r="I4" s="47"/>
    </row>
    <row r="5" spans="1:9" ht="13.5" thickBot="1">
      <c r="A5" s="44"/>
      <c r="B5" s="49"/>
      <c r="D5" s="44"/>
      <c r="E5" s="171"/>
      <c r="F5" s="138" t="s">
        <v>35</v>
      </c>
      <c r="G5" s="125" t="s">
        <v>52</v>
      </c>
      <c r="H5" s="126" t="s">
        <v>50</v>
      </c>
      <c r="I5" s="124"/>
    </row>
    <row r="6" spans="1:9" s="29" customFormat="1" ht="13.5" thickBot="1">
      <c r="A6" s="19"/>
      <c r="B6" s="130" t="s">
        <v>35</v>
      </c>
      <c r="C6" s="166" t="s">
        <v>52</v>
      </c>
      <c r="D6" s="167" t="s">
        <v>50</v>
      </c>
      <c r="E6" s="169"/>
      <c r="F6" s="114">
        <v>0.5</v>
      </c>
      <c r="G6" s="61">
        <v>0.25</v>
      </c>
      <c r="H6" s="103">
        <v>0.25</v>
      </c>
      <c r="I6" s="129" t="s">
        <v>34</v>
      </c>
    </row>
    <row r="7" spans="1:9" ht="12.75">
      <c r="A7" s="20" t="s">
        <v>0</v>
      </c>
      <c r="B7" s="50">
        <f>IF(Statistics!B6&lt;3,0,Statistics!B6)</f>
        <v>0</v>
      </c>
      <c r="C7" s="50">
        <f>(IF(Statistics!B6&lt;3,0,Statistics!D6))</f>
        <v>0</v>
      </c>
      <c r="D7" s="50">
        <f>IF(Statistics!B6&lt;3,0,Statistics!I6)</f>
        <v>0</v>
      </c>
      <c r="E7" s="55"/>
      <c r="F7" s="62">
        <f>(B7/$B$42)*$A$2*$F$6</f>
        <v>0</v>
      </c>
      <c r="G7" s="62">
        <f>(C7/$C$42)*$A$2*$G$6</f>
        <v>0</v>
      </c>
      <c r="H7" s="62">
        <f>(D7/$D$42)*$A$2*$H$6</f>
        <v>0</v>
      </c>
      <c r="I7" s="68">
        <f>SUM(F7:H7)</f>
        <v>0</v>
      </c>
    </row>
    <row r="8" spans="1:9" s="36" customFormat="1" ht="12.75">
      <c r="A8" s="35" t="s">
        <v>1</v>
      </c>
      <c r="B8" s="51">
        <f>IF(Statistics!B7&lt;3,0,Statistics!B7)</f>
        <v>4</v>
      </c>
      <c r="C8" s="51">
        <f>(IF(Statistics!B7&lt;3,0,Statistics!D7))</f>
        <v>29</v>
      </c>
      <c r="D8" s="51">
        <f>IF(Statistics!B7&lt;3,0,Statistics!I7)</f>
        <v>120</v>
      </c>
      <c r="E8" s="56"/>
      <c r="F8" s="63">
        <f aca="true" t="shared" si="0" ref="F8:F40">(B8/$B$42)*$A$2*$F$6</f>
        <v>4810.8155784650635</v>
      </c>
      <c r="G8" s="63">
        <f aca="true" t="shared" si="1" ref="G8:G40">(C8/$C$42)*$A$2*$G$6</f>
        <v>3815.645927318296</v>
      </c>
      <c r="H8" s="63">
        <f aca="true" t="shared" si="2" ref="H8:H40">(D8/$D$42)*$A$2*$H$6</f>
        <v>5877.741183056541</v>
      </c>
      <c r="I8" s="69">
        <f aca="true" t="shared" si="3" ref="I8:I40">SUM(F8:H8)</f>
        <v>14504.202688839901</v>
      </c>
    </row>
    <row r="9" spans="1:9" s="36" customFormat="1" ht="12.75">
      <c r="A9" s="35" t="s">
        <v>2</v>
      </c>
      <c r="B9" s="51">
        <f>IF(Statistics!B8&lt;3,0,Statistics!B8)</f>
        <v>46</v>
      </c>
      <c r="C9" s="51">
        <f>(IF(Statistics!B8&lt;3,0,Statistics!D8))</f>
        <v>194</v>
      </c>
      <c r="D9" s="51">
        <f>IF(Statistics!B8&lt;3,0,Statistics!I8)</f>
        <v>551</v>
      </c>
      <c r="E9" s="56"/>
      <c r="F9" s="63">
        <f t="shared" si="0"/>
        <v>55324.37915234822</v>
      </c>
      <c r="G9" s="63">
        <f t="shared" si="1"/>
        <v>25525.355513784463</v>
      </c>
      <c r="H9" s="63">
        <f t="shared" si="2"/>
        <v>26988.628265534615</v>
      </c>
      <c r="I9" s="69">
        <f t="shared" si="3"/>
        <v>107838.3629316673</v>
      </c>
    </row>
    <row r="10" spans="1:9" s="36" customFormat="1" ht="12.75">
      <c r="A10" s="35" t="s">
        <v>3</v>
      </c>
      <c r="B10" s="51">
        <f>IF(Statistics!B9&lt;3,0,Statistics!B9)</f>
        <v>5</v>
      </c>
      <c r="C10" s="51">
        <f>(IF(Statistics!B9&lt;3,0,Statistics!D9))</f>
        <v>19</v>
      </c>
      <c r="D10" s="51">
        <f>IF(Statistics!B9&lt;3,0,Statistics!I9)</f>
        <v>52</v>
      </c>
      <c r="E10" s="56"/>
      <c r="F10" s="63">
        <f t="shared" si="0"/>
        <v>6013.519473081328</v>
      </c>
      <c r="G10" s="63">
        <f t="shared" si="1"/>
        <v>2499.9059523809524</v>
      </c>
      <c r="H10" s="63">
        <f t="shared" si="2"/>
        <v>2547.0211793245007</v>
      </c>
      <c r="I10" s="69">
        <f t="shared" si="3"/>
        <v>11060.446604786783</v>
      </c>
    </row>
    <row r="11" spans="1:9" s="39" customFormat="1" ht="12.75">
      <c r="A11" s="37" t="s">
        <v>4</v>
      </c>
      <c r="B11" s="52">
        <f>IF(Statistics!B10&lt;3,0,Statistics!B10)</f>
        <v>4</v>
      </c>
      <c r="C11" s="52">
        <f>(IF(Statistics!B10&lt;3,0,Statistics!D10))</f>
        <v>21</v>
      </c>
      <c r="D11" s="52">
        <f>IF(Statistics!B10&lt;3,0,Statistics!I10)</f>
        <v>34</v>
      </c>
      <c r="E11" s="57"/>
      <c r="F11" s="64">
        <f t="shared" si="0"/>
        <v>4810.8155784650635</v>
      </c>
      <c r="G11" s="64">
        <f t="shared" si="1"/>
        <v>2763.053947368421</v>
      </c>
      <c r="H11" s="64">
        <f t="shared" si="2"/>
        <v>1665.3600018660197</v>
      </c>
      <c r="I11" s="70">
        <f t="shared" si="3"/>
        <v>9239.229527699505</v>
      </c>
    </row>
    <row r="12" spans="1:9" s="36" customFormat="1" ht="12.75">
      <c r="A12" s="35" t="s">
        <v>5</v>
      </c>
      <c r="B12" s="51">
        <f>IF(Statistics!B11&lt;3,0,Statistics!B11)</f>
        <v>6</v>
      </c>
      <c r="C12" s="51">
        <f>(IF(Statistics!B11&lt;3,0,Statistics!D11))</f>
        <v>36</v>
      </c>
      <c r="D12" s="51">
        <f>IF(Statistics!B11&lt;3,0,Statistics!I11)</f>
        <v>133</v>
      </c>
      <c r="E12" s="56"/>
      <c r="F12" s="63">
        <f t="shared" si="0"/>
        <v>7216.223367697595</v>
      </c>
      <c r="G12" s="63">
        <f t="shared" si="1"/>
        <v>4736.663909774436</v>
      </c>
      <c r="H12" s="63">
        <f t="shared" si="2"/>
        <v>6514.496477887666</v>
      </c>
      <c r="I12" s="69">
        <f t="shared" si="3"/>
        <v>18467.383755359697</v>
      </c>
    </row>
    <row r="13" spans="1:9" ht="12.75">
      <c r="A13" s="20" t="s">
        <v>6</v>
      </c>
      <c r="B13" s="50">
        <f>IF(Statistics!B12&lt;3,0,Statistics!B12)</f>
        <v>0</v>
      </c>
      <c r="C13" s="50">
        <f>(IF(Statistics!B12&lt;3,0,Statistics!D12))</f>
        <v>0</v>
      </c>
      <c r="D13" s="50">
        <f>IF(Statistics!B12&lt;3,0,Statistics!I12)</f>
        <v>0</v>
      </c>
      <c r="E13" s="55"/>
      <c r="F13" s="62">
        <f t="shared" si="0"/>
        <v>0</v>
      </c>
      <c r="G13" s="62">
        <f t="shared" si="1"/>
        <v>0</v>
      </c>
      <c r="H13" s="62">
        <f t="shared" si="2"/>
        <v>0</v>
      </c>
      <c r="I13" s="68">
        <f t="shared" si="3"/>
        <v>0</v>
      </c>
    </row>
    <row r="14" spans="1:9" s="91" customFormat="1" ht="12.75">
      <c r="A14" s="213" t="s">
        <v>7</v>
      </c>
      <c r="B14" s="214">
        <f>IF(Statistics!B13&lt;3,0,Statistics!B13)</f>
        <v>0</v>
      </c>
      <c r="C14" s="214">
        <f>(IF(Statistics!B13&lt;3,0,Statistics!D13))</f>
        <v>0</v>
      </c>
      <c r="D14" s="214">
        <f>IF(Statistics!B13&lt;3,0,Statistics!I13)</f>
        <v>0</v>
      </c>
      <c r="E14" s="215"/>
      <c r="F14" s="216">
        <f t="shared" si="0"/>
        <v>0</v>
      </c>
      <c r="G14" s="216">
        <f t="shared" si="1"/>
        <v>0</v>
      </c>
      <c r="H14" s="216">
        <f t="shared" si="2"/>
        <v>0</v>
      </c>
      <c r="I14" s="217">
        <f t="shared" si="3"/>
        <v>0</v>
      </c>
    </row>
    <row r="15" spans="1:9" s="36" customFormat="1" ht="12.75">
      <c r="A15" s="35" t="s">
        <v>8</v>
      </c>
      <c r="B15" s="51">
        <f>IF(Statistics!B14&lt;3,0,Statistics!B14)</f>
        <v>15</v>
      </c>
      <c r="C15" s="51">
        <f>(IF(Statistics!B14&lt;3,0,Statistics!D14))</f>
        <v>52</v>
      </c>
      <c r="D15" s="51">
        <f>IF(Statistics!B14&lt;3,0,Statistics!I14)</f>
        <v>183</v>
      </c>
      <c r="E15" s="56"/>
      <c r="F15" s="63">
        <f t="shared" si="0"/>
        <v>18040.55841924399</v>
      </c>
      <c r="G15" s="63">
        <f t="shared" si="1"/>
        <v>6841.847869674185</v>
      </c>
      <c r="H15" s="63">
        <f t="shared" si="2"/>
        <v>8963.555304161224</v>
      </c>
      <c r="I15" s="69">
        <f t="shared" si="3"/>
        <v>33845.961593079395</v>
      </c>
    </row>
    <row r="16" spans="1:9" s="39" customFormat="1" ht="12.75">
      <c r="A16" s="37" t="s">
        <v>9</v>
      </c>
      <c r="B16" s="52">
        <f>IF(Statistics!B15&lt;3,0,Statistics!B15)</f>
        <v>10</v>
      </c>
      <c r="C16" s="52">
        <f>(IF(Statistics!B15&lt;3,0,Statistics!D15))</f>
        <v>56</v>
      </c>
      <c r="D16" s="52">
        <f>IF(Statistics!B15&lt;3,0,Statistics!I15)</f>
        <v>546</v>
      </c>
      <c r="E16" s="57"/>
      <c r="F16" s="64">
        <f t="shared" si="0"/>
        <v>12027.038946162656</v>
      </c>
      <c r="G16" s="64">
        <f t="shared" si="1"/>
        <v>7368.1438596491225</v>
      </c>
      <c r="H16" s="64">
        <f t="shared" si="2"/>
        <v>26743.72238290726</v>
      </c>
      <c r="I16" s="70">
        <f t="shared" si="3"/>
        <v>46138.90518871904</v>
      </c>
    </row>
    <row r="17" spans="1:9" ht="12.75">
      <c r="A17" s="20" t="s">
        <v>10</v>
      </c>
      <c r="B17" s="50">
        <f>IF(Statistics!B16&lt;3,0,Statistics!B16)</f>
        <v>0</v>
      </c>
      <c r="C17" s="50">
        <f>(IF(Statistics!B16&lt;3,0,Statistics!D16))</f>
        <v>0</v>
      </c>
      <c r="D17" s="50">
        <f>IF(Statistics!B16&lt;3,0,Statistics!I16)</f>
        <v>0</v>
      </c>
      <c r="E17" s="55"/>
      <c r="F17" s="62">
        <f t="shared" si="0"/>
        <v>0</v>
      </c>
      <c r="G17" s="62">
        <f t="shared" si="1"/>
        <v>0</v>
      </c>
      <c r="H17" s="62">
        <f t="shared" si="2"/>
        <v>0</v>
      </c>
      <c r="I17" s="68">
        <f t="shared" si="3"/>
        <v>0</v>
      </c>
    </row>
    <row r="18" spans="1:9" ht="12.75">
      <c r="A18" s="20" t="s">
        <v>11</v>
      </c>
      <c r="B18" s="50">
        <f>IF(Statistics!B17&lt;3,0,Statistics!B17)</f>
        <v>0</v>
      </c>
      <c r="C18" s="50">
        <f>(IF(Statistics!B17&lt;3,0,Statistics!D17))</f>
        <v>0</v>
      </c>
      <c r="D18" s="50">
        <f>IF(Statistics!B17&lt;3,0,Statistics!I17)</f>
        <v>0</v>
      </c>
      <c r="E18" s="55"/>
      <c r="F18" s="62">
        <f t="shared" si="0"/>
        <v>0</v>
      </c>
      <c r="G18" s="62">
        <f t="shared" si="1"/>
        <v>0</v>
      </c>
      <c r="H18" s="62">
        <f t="shared" si="2"/>
        <v>0</v>
      </c>
      <c r="I18" s="68">
        <f t="shared" si="3"/>
        <v>0</v>
      </c>
    </row>
    <row r="19" spans="1:9" ht="12.75">
      <c r="A19" s="20" t="s">
        <v>12</v>
      </c>
      <c r="B19" s="50">
        <f>IF(Statistics!B18&lt;3,0,Statistics!B18)</f>
        <v>0</v>
      </c>
      <c r="C19" s="50">
        <f>(IF(Statistics!B18&lt;3,0,Statistics!D18))</f>
        <v>0</v>
      </c>
      <c r="D19" s="50">
        <f>IF(Statistics!B18&lt;3,0,Statistics!I18)</f>
        <v>0</v>
      </c>
      <c r="E19" s="55"/>
      <c r="F19" s="62">
        <f t="shared" si="0"/>
        <v>0</v>
      </c>
      <c r="G19" s="62">
        <f t="shared" si="1"/>
        <v>0</v>
      </c>
      <c r="H19" s="62">
        <f t="shared" si="2"/>
        <v>0</v>
      </c>
      <c r="I19" s="68">
        <f t="shared" si="3"/>
        <v>0</v>
      </c>
    </row>
    <row r="20" spans="1:9" s="36" customFormat="1" ht="12.75">
      <c r="A20" s="35" t="s">
        <v>13</v>
      </c>
      <c r="B20" s="51">
        <f>IF(Statistics!B19&lt;3,0,Statistics!B19)</f>
        <v>31</v>
      </c>
      <c r="C20" s="51">
        <f>(IF(Statistics!B19&lt;3,0,Statistics!D19))</f>
        <v>126</v>
      </c>
      <c r="D20" s="51">
        <f>IF(Statistics!B19&lt;3,0,Statistics!I19)</f>
        <v>394</v>
      </c>
      <c r="E20" s="56"/>
      <c r="F20" s="63">
        <f t="shared" si="0"/>
        <v>37283.820733104236</v>
      </c>
      <c r="G20" s="63">
        <f t="shared" si="1"/>
        <v>16578.323684210525</v>
      </c>
      <c r="H20" s="63">
        <f t="shared" si="2"/>
        <v>19298.58355103564</v>
      </c>
      <c r="I20" s="69">
        <f t="shared" si="3"/>
        <v>73160.7279683504</v>
      </c>
    </row>
    <row r="21" spans="1:9" s="39" customFormat="1" ht="12.75">
      <c r="A21" s="37" t="s">
        <v>14</v>
      </c>
      <c r="B21" s="52">
        <f>IF(Statistics!B20&lt;3,0,Statistics!B20)</f>
        <v>3</v>
      </c>
      <c r="C21" s="52">
        <f>(IF(Statistics!B20&lt;3,0,Statistics!D20))</f>
        <v>8</v>
      </c>
      <c r="D21" s="52">
        <f>IF(Statistics!B20&lt;3,0,Statistics!I20)</f>
        <v>34</v>
      </c>
      <c r="E21" s="57"/>
      <c r="F21" s="64">
        <f t="shared" si="0"/>
        <v>3608.1116838487974</v>
      </c>
      <c r="G21" s="64">
        <f t="shared" si="1"/>
        <v>1052.5919799498747</v>
      </c>
      <c r="H21" s="64">
        <f t="shared" si="2"/>
        <v>1665.3600018660197</v>
      </c>
      <c r="I21" s="70">
        <f t="shared" si="3"/>
        <v>6326.063665664692</v>
      </c>
    </row>
    <row r="22" spans="1:9" s="36" customFormat="1" ht="12.75">
      <c r="A22" s="35" t="s">
        <v>15</v>
      </c>
      <c r="B22" s="51">
        <f>IF(Statistics!B21&lt;3,0,Statistics!B21)</f>
        <v>8</v>
      </c>
      <c r="C22" s="51">
        <f>(IF(Statistics!B21&lt;3,0,Statistics!D21))</f>
        <v>51</v>
      </c>
      <c r="D22" s="51">
        <f>IF(Statistics!B21&lt;3,0,Statistics!I21)</f>
        <v>71</v>
      </c>
      <c r="E22" s="56"/>
      <c r="F22" s="63">
        <f t="shared" si="0"/>
        <v>9621.631156930127</v>
      </c>
      <c r="G22" s="63">
        <f t="shared" si="1"/>
        <v>6710.273872180452</v>
      </c>
      <c r="H22" s="63">
        <f t="shared" si="2"/>
        <v>3477.663533308453</v>
      </c>
      <c r="I22" s="69">
        <f t="shared" si="3"/>
        <v>19809.56856241903</v>
      </c>
    </row>
    <row r="23" spans="1:9" s="36" customFormat="1" ht="12.75">
      <c r="A23" s="35" t="s">
        <v>16</v>
      </c>
      <c r="B23" s="51">
        <f>IF(Statistics!B22&lt;3,0,Statistics!B22)</f>
        <v>4</v>
      </c>
      <c r="C23" s="51">
        <f>(IF(Statistics!B22&lt;3,0,Statistics!D22))</f>
        <v>21</v>
      </c>
      <c r="D23" s="51">
        <f>IF(Statistics!B22&lt;3,0,Statistics!I22)</f>
        <v>63</v>
      </c>
      <c r="E23" s="56"/>
      <c r="F23" s="63">
        <f t="shared" si="0"/>
        <v>4810.8155784650635</v>
      </c>
      <c r="G23" s="63">
        <f t="shared" si="1"/>
        <v>2763.053947368421</v>
      </c>
      <c r="H23" s="63">
        <f t="shared" si="2"/>
        <v>3085.8141211046836</v>
      </c>
      <c r="I23" s="69">
        <f t="shared" si="3"/>
        <v>10659.683646938169</v>
      </c>
    </row>
    <row r="24" spans="1:9" s="91" customFormat="1" ht="12.75">
      <c r="A24" s="213" t="s">
        <v>17</v>
      </c>
      <c r="B24" s="214">
        <f>IF(Statistics!B23&lt;3,0,Statistics!B23)</f>
        <v>0</v>
      </c>
      <c r="C24" s="214">
        <f>(IF(Statistics!B23&lt;3,0,Statistics!D23))</f>
        <v>0</v>
      </c>
      <c r="D24" s="214">
        <f>IF(Statistics!B23&lt;3,0,Statistics!I23)</f>
        <v>0</v>
      </c>
      <c r="E24" s="215"/>
      <c r="F24" s="216">
        <f t="shared" si="0"/>
        <v>0</v>
      </c>
      <c r="G24" s="216">
        <f t="shared" si="1"/>
        <v>0</v>
      </c>
      <c r="H24" s="216">
        <f t="shared" si="2"/>
        <v>0</v>
      </c>
      <c r="I24" s="217">
        <f t="shared" si="3"/>
        <v>0</v>
      </c>
    </row>
    <row r="25" spans="1:9" s="36" customFormat="1" ht="12.75">
      <c r="A25" s="35" t="s">
        <v>18</v>
      </c>
      <c r="B25" s="51">
        <f>IF(Statistics!B24&lt;3,0,Statistics!B24)</f>
        <v>61</v>
      </c>
      <c r="C25" s="51">
        <f>(IF(Statistics!B24&lt;3,0,Statistics!D24))</f>
        <v>248</v>
      </c>
      <c r="D25" s="51">
        <f>IF(Statistics!B24&lt;3,0,Statistics!I24)</f>
        <v>1294</v>
      </c>
      <c r="E25" s="56"/>
      <c r="F25" s="63">
        <f t="shared" si="0"/>
        <v>73364.9375715922</v>
      </c>
      <c r="G25" s="63">
        <f t="shared" si="1"/>
        <v>32630.351378446114</v>
      </c>
      <c r="H25" s="63">
        <f t="shared" si="2"/>
        <v>63381.642423959696</v>
      </c>
      <c r="I25" s="69">
        <f t="shared" si="3"/>
        <v>169376.931373998</v>
      </c>
    </row>
    <row r="26" spans="1:9" s="39" customFormat="1" ht="12.75">
      <c r="A26" s="37" t="s">
        <v>19</v>
      </c>
      <c r="B26" s="52">
        <f>IF(Statistics!B25&lt;3,0,Statistics!B25)</f>
        <v>14</v>
      </c>
      <c r="C26" s="52">
        <f>(IF(Statistics!B25&lt;3,0,Statistics!D25))</f>
        <v>31</v>
      </c>
      <c r="D26" s="52">
        <f>IF(Statistics!B25&lt;3,0,Statistics!I25)</f>
        <v>105</v>
      </c>
      <c r="E26" s="57"/>
      <c r="F26" s="64">
        <f t="shared" si="0"/>
        <v>16837.854524627717</v>
      </c>
      <c r="G26" s="64">
        <f t="shared" si="1"/>
        <v>4078.793922305764</v>
      </c>
      <c r="H26" s="64">
        <f t="shared" si="2"/>
        <v>5143.023535174473</v>
      </c>
      <c r="I26" s="70">
        <f t="shared" si="3"/>
        <v>26059.671982107957</v>
      </c>
    </row>
    <row r="27" spans="1:9" s="36" customFormat="1" ht="12.75">
      <c r="A27" s="35" t="s">
        <v>20</v>
      </c>
      <c r="B27" s="51">
        <f>IF(Statistics!B26&lt;3,0,Statistics!B26)</f>
        <v>8</v>
      </c>
      <c r="C27" s="51">
        <f>(IF(Statistics!B26&lt;3,0,Statistics!D26))</f>
        <v>41</v>
      </c>
      <c r="D27" s="51">
        <f>IF(Statistics!B26&lt;3,0,Statistics!I26)</f>
        <v>146</v>
      </c>
      <c r="E27" s="56"/>
      <c r="F27" s="63">
        <f t="shared" si="0"/>
        <v>9621.631156930127</v>
      </c>
      <c r="G27" s="63">
        <f t="shared" si="1"/>
        <v>5394.533897243108</v>
      </c>
      <c r="H27" s="63">
        <f t="shared" si="2"/>
        <v>7151.2517727187915</v>
      </c>
      <c r="I27" s="69">
        <f t="shared" si="3"/>
        <v>22167.416826892026</v>
      </c>
    </row>
    <row r="28" spans="1:9" s="36" customFormat="1" ht="12.75">
      <c r="A28" s="35" t="s">
        <v>21</v>
      </c>
      <c r="B28" s="51">
        <f>IF(Statistics!B27&lt;3,0,Statistics!B27)</f>
        <v>3</v>
      </c>
      <c r="C28" s="51">
        <f>(IF(Statistics!B27&lt;3,0,Statistics!D27))</f>
        <v>12</v>
      </c>
      <c r="D28" s="51">
        <f>IF(Statistics!B27&lt;3,0,Statistics!I27)</f>
        <v>9</v>
      </c>
      <c r="E28" s="56"/>
      <c r="F28" s="63">
        <f t="shared" si="0"/>
        <v>3608.1116838487974</v>
      </c>
      <c r="G28" s="63">
        <f t="shared" si="1"/>
        <v>1578.887969924812</v>
      </c>
      <c r="H28" s="63">
        <f t="shared" si="2"/>
        <v>440.83058872924056</v>
      </c>
      <c r="I28" s="69">
        <f t="shared" si="3"/>
        <v>5627.8302425028505</v>
      </c>
    </row>
    <row r="29" spans="1:9" s="36" customFormat="1" ht="12.75">
      <c r="A29" s="35" t="s">
        <v>22</v>
      </c>
      <c r="B29" s="51">
        <f>IF(Statistics!B28&lt;3,0,Statistics!B28)</f>
        <v>52</v>
      </c>
      <c r="C29" s="51">
        <f>(IF(Statistics!B28&lt;3,0,Statistics!D28))</f>
        <v>271</v>
      </c>
      <c r="D29" s="51">
        <f>IF(Statistics!B28&lt;3,0,Statistics!I28)</f>
        <v>353</v>
      </c>
      <c r="E29" s="56"/>
      <c r="F29" s="63">
        <f t="shared" si="0"/>
        <v>62540.60252004582</v>
      </c>
      <c r="G29" s="63">
        <f t="shared" si="1"/>
        <v>35656.553320802006</v>
      </c>
      <c r="H29" s="63">
        <f t="shared" si="2"/>
        <v>17290.355313491324</v>
      </c>
      <c r="I29" s="69">
        <f t="shared" si="3"/>
        <v>115487.51115433914</v>
      </c>
    </row>
    <row r="30" spans="1:9" ht="12.75">
      <c r="A30" s="20" t="s">
        <v>23</v>
      </c>
      <c r="B30" s="50">
        <f>IF(Statistics!B29&lt;3,0,Statistics!B29)</f>
        <v>0</v>
      </c>
      <c r="C30" s="50">
        <f>(IF(Statistics!B29&lt;3,0,Statistics!D29))</f>
        <v>0</v>
      </c>
      <c r="D30" s="50">
        <f>IF(Statistics!B29&lt;3,0,Statistics!I29)</f>
        <v>0</v>
      </c>
      <c r="E30" s="55"/>
      <c r="F30" s="62">
        <f t="shared" si="0"/>
        <v>0</v>
      </c>
      <c r="G30" s="62">
        <f t="shared" si="1"/>
        <v>0</v>
      </c>
      <c r="H30" s="62">
        <f t="shared" si="2"/>
        <v>0</v>
      </c>
      <c r="I30" s="68">
        <f t="shared" si="3"/>
        <v>0</v>
      </c>
    </row>
    <row r="31" spans="1:9" s="39" customFormat="1" ht="12.75">
      <c r="A31" s="37" t="s">
        <v>24</v>
      </c>
      <c r="B31" s="52">
        <f>IF(Statistics!B30&lt;3,0,Statistics!B30)</f>
        <v>460</v>
      </c>
      <c r="C31" s="52">
        <f>(IF(Statistics!B30&lt;3,0,Statistics!D30))</f>
        <v>2377</v>
      </c>
      <c r="D31" s="52">
        <f>IF(Statistics!B30&lt;3,0,Statistics!I30)</f>
        <v>5416</v>
      </c>
      <c r="E31" s="57"/>
      <c r="F31" s="64">
        <f t="shared" si="0"/>
        <v>553243.7915234823</v>
      </c>
      <c r="G31" s="64">
        <f t="shared" si="1"/>
        <v>312751.39204260655</v>
      </c>
      <c r="H31" s="64">
        <f t="shared" si="2"/>
        <v>265282.0520619519</v>
      </c>
      <c r="I31" s="70">
        <f t="shared" si="3"/>
        <v>1131277.2356280407</v>
      </c>
    </row>
    <row r="32" spans="1:9" s="36" customFormat="1" ht="12.75">
      <c r="A32" s="35" t="s">
        <v>25</v>
      </c>
      <c r="B32" s="51">
        <f>IF(Statistics!B31&lt;3,0,Statistics!B31)</f>
        <v>3</v>
      </c>
      <c r="C32" s="51">
        <f>(IF(Statistics!B31&lt;3,0,Statistics!D31))</f>
        <v>20</v>
      </c>
      <c r="D32" s="51">
        <f>IF(Statistics!B31&lt;3,0,Statistics!I31)</f>
        <v>41</v>
      </c>
      <c r="E32" s="56"/>
      <c r="F32" s="63">
        <f t="shared" si="0"/>
        <v>3608.1116838487974</v>
      </c>
      <c r="G32" s="63">
        <f t="shared" si="1"/>
        <v>2631.4799498746866</v>
      </c>
      <c r="H32" s="63">
        <f t="shared" si="2"/>
        <v>2008.2282375443178</v>
      </c>
      <c r="I32" s="69">
        <f t="shared" si="3"/>
        <v>8247.819871267802</v>
      </c>
    </row>
    <row r="33" spans="1:9" s="36" customFormat="1" ht="12.75">
      <c r="A33" s="35" t="s">
        <v>26</v>
      </c>
      <c r="B33" s="51">
        <f>IF(Statistics!B32&lt;3,0,Statistics!B32)</f>
        <v>4</v>
      </c>
      <c r="C33" s="51">
        <f>(IF(Statistics!B32&lt;3,0,Statistics!D32))</f>
        <v>8</v>
      </c>
      <c r="D33" s="51">
        <f>IF(Statistics!B32&lt;3,0,Statistics!I32)</f>
        <v>73</v>
      </c>
      <c r="E33" s="56"/>
      <c r="F33" s="63">
        <f t="shared" si="0"/>
        <v>4810.8155784650635</v>
      </c>
      <c r="G33" s="63">
        <f t="shared" si="1"/>
        <v>1052.5919799498747</v>
      </c>
      <c r="H33" s="63">
        <f t="shared" si="2"/>
        <v>3575.6258863593957</v>
      </c>
      <c r="I33" s="69">
        <f t="shared" si="3"/>
        <v>9439.033444774333</v>
      </c>
    </row>
    <row r="34" spans="1:9" s="36" customFormat="1" ht="12.75">
      <c r="A34" s="35" t="s">
        <v>27</v>
      </c>
      <c r="B34" s="51">
        <f>IF(Statistics!B33&lt;3,0,Statistics!B33)</f>
        <v>9</v>
      </c>
      <c r="C34" s="51">
        <f>(IF(Statistics!B33&lt;3,0,Statistics!D33))</f>
        <v>32</v>
      </c>
      <c r="D34" s="51">
        <f>IF(Statistics!B33&lt;3,0,Statistics!I33)</f>
        <v>112</v>
      </c>
      <c r="E34" s="56"/>
      <c r="F34" s="63">
        <f t="shared" si="0"/>
        <v>10824.335051546392</v>
      </c>
      <c r="G34" s="63">
        <f t="shared" si="1"/>
        <v>4210.367919799499</v>
      </c>
      <c r="H34" s="63">
        <f t="shared" si="2"/>
        <v>5485.8917708527715</v>
      </c>
      <c r="I34" s="69">
        <f t="shared" si="3"/>
        <v>20520.594742198664</v>
      </c>
    </row>
    <row r="35" spans="1:9" s="36" customFormat="1" ht="12.75">
      <c r="A35" s="35" t="s">
        <v>28</v>
      </c>
      <c r="B35" s="51">
        <f>IF(Statistics!B34&lt;3,0,Statistics!B34)</f>
        <v>3</v>
      </c>
      <c r="C35" s="51">
        <f>(IF(Statistics!B34&lt;3,0,Statistics!D34))</f>
        <v>7</v>
      </c>
      <c r="D35" s="51">
        <f>IF(Statistics!B34&lt;3,0,Statistics!I34)</f>
        <v>70</v>
      </c>
      <c r="E35" s="56"/>
      <c r="F35" s="63">
        <f t="shared" si="0"/>
        <v>3608.1116838487974</v>
      </c>
      <c r="G35" s="63">
        <f t="shared" si="1"/>
        <v>921.0179824561403</v>
      </c>
      <c r="H35" s="63">
        <f t="shared" si="2"/>
        <v>3428.682356782982</v>
      </c>
      <c r="I35" s="69">
        <f t="shared" si="3"/>
        <v>7957.812023087919</v>
      </c>
    </row>
    <row r="36" spans="1:9" s="23" customFormat="1" ht="12.75">
      <c r="A36" s="21" t="s">
        <v>29</v>
      </c>
      <c r="B36" s="53">
        <f>IF(Statistics!B35&lt;3,0,Statistics!B35)</f>
        <v>0</v>
      </c>
      <c r="C36" s="53">
        <f>(IF(Statistics!B35&lt;3,0,Statistics!D35))</f>
        <v>0</v>
      </c>
      <c r="D36" s="53">
        <f>IF(Statistics!B35&lt;3,0,Statistics!I35)</f>
        <v>0</v>
      </c>
      <c r="E36" s="58"/>
      <c r="F36" s="65">
        <f t="shared" si="0"/>
        <v>0</v>
      </c>
      <c r="G36" s="65">
        <f t="shared" si="1"/>
        <v>0</v>
      </c>
      <c r="H36" s="65">
        <f t="shared" si="2"/>
        <v>0</v>
      </c>
      <c r="I36" s="66">
        <f t="shared" si="3"/>
        <v>0</v>
      </c>
    </row>
    <row r="37" spans="1:9" s="36" customFormat="1" ht="12.75">
      <c r="A37" s="35" t="s">
        <v>30</v>
      </c>
      <c r="B37" s="51">
        <f>IF(Statistics!B36&lt;3,0,Statistics!B36)</f>
        <v>4</v>
      </c>
      <c r="C37" s="51">
        <f>(IF(Statistics!B36&lt;3,0,Statistics!D36))</f>
        <v>12</v>
      </c>
      <c r="D37" s="51">
        <f>IF(Statistics!B36&lt;3,0,Statistics!I36)</f>
        <v>74</v>
      </c>
      <c r="E37" s="56"/>
      <c r="F37" s="63">
        <f t="shared" si="0"/>
        <v>4810.8155784650635</v>
      </c>
      <c r="G37" s="63">
        <f t="shared" si="1"/>
        <v>1578.887969924812</v>
      </c>
      <c r="H37" s="63">
        <f t="shared" si="2"/>
        <v>3624.6070628848665</v>
      </c>
      <c r="I37" s="69">
        <f t="shared" si="3"/>
        <v>10014.310611274741</v>
      </c>
    </row>
    <row r="38" spans="1:9" s="36" customFormat="1" ht="12.75">
      <c r="A38" s="35" t="s">
        <v>31</v>
      </c>
      <c r="B38" s="51">
        <f>IF(Statistics!B37&lt;3,0,Statistics!B37)</f>
        <v>101</v>
      </c>
      <c r="C38" s="51">
        <f>(IF(Statistics!B37&lt;3,0,Statistics!D37))</f>
        <v>279</v>
      </c>
      <c r="D38" s="51">
        <f>IF(Statistics!B37&lt;3,0,Statistics!I37)</f>
        <v>758</v>
      </c>
      <c r="E38" s="56"/>
      <c r="F38" s="63">
        <f t="shared" si="0"/>
        <v>121473.09335624284</v>
      </c>
      <c r="G38" s="63">
        <f t="shared" si="1"/>
        <v>36709.14530075188</v>
      </c>
      <c r="H38" s="63">
        <f t="shared" si="2"/>
        <v>37127.73180630714</v>
      </c>
      <c r="I38" s="69">
        <f t="shared" si="3"/>
        <v>195309.97046330187</v>
      </c>
    </row>
    <row r="39" spans="1:9" ht="12.75">
      <c r="A39" s="20" t="s">
        <v>32</v>
      </c>
      <c r="B39" s="50">
        <f>IF(Statistics!B38&lt;3,0,Statistics!B38)</f>
        <v>0</v>
      </c>
      <c r="C39" s="50">
        <f>(IF(Statistics!B38&lt;3,0,Statistics!D38))</f>
        <v>0</v>
      </c>
      <c r="D39" s="50">
        <f>IF(Statistics!B38&lt;3,0,Statistics!I38)</f>
        <v>0</v>
      </c>
      <c r="E39" s="55"/>
      <c r="F39" s="62">
        <f t="shared" si="0"/>
        <v>0</v>
      </c>
      <c r="G39" s="62">
        <f t="shared" si="1"/>
        <v>0</v>
      </c>
      <c r="H39" s="62">
        <f t="shared" si="2"/>
        <v>0</v>
      </c>
      <c r="I39" s="68">
        <f t="shared" si="3"/>
        <v>0</v>
      </c>
    </row>
    <row r="40" spans="1:9" s="41" customFormat="1" ht="12.75">
      <c r="A40" s="35" t="s">
        <v>33</v>
      </c>
      <c r="B40" s="51">
        <f>IF(Statistics!B39&lt;3,0,Statistics!B39)</f>
        <v>15</v>
      </c>
      <c r="C40" s="51">
        <f>(IF(Statistics!B39&lt;3,0,Statistics!D39))</f>
        <v>39</v>
      </c>
      <c r="D40" s="51">
        <f>IF(Statistics!B39&lt;3,0,Statistics!I39)</f>
        <v>86</v>
      </c>
      <c r="E40" s="56"/>
      <c r="F40" s="63">
        <f t="shared" si="0"/>
        <v>18040.55841924399</v>
      </c>
      <c r="G40" s="63">
        <f t="shared" si="1"/>
        <v>5131.385902255639</v>
      </c>
      <c r="H40" s="63">
        <f t="shared" si="2"/>
        <v>4212.381181190521</v>
      </c>
      <c r="I40" s="69">
        <f t="shared" si="3"/>
        <v>27384.32550269015</v>
      </c>
    </row>
    <row r="41" spans="1:9" s="44" customFormat="1" ht="13.5" thickBot="1">
      <c r="A41" s="20"/>
      <c r="B41" s="50"/>
      <c r="C41" s="50"/>
      <c r="D41" s="50"/>
      <c r="E41" s="55"/>
      <c r="F41" s="62"/>
      <c r="G41" s="62"/>
      <c r="H41" s="62"/>
      <c r="I41" s="67"/>
    </row>
    <row r="42" spans="1:9" s="164" customFormat="1" ht="13.5" thickBot="1">
      <c r="A42" s="161" t="s">
        <v>34</v>
      </c>
      <c r="B42" s="162">
        <f>SUM(B7:B41)</f>
        <v>873</v>
      </c>
      <c r="C42" s="162">
        <f>SUM(C7:C41)</f>
        <v>3990</v>
      </c>
      <c r="D42" s="162">
        <f>SUM(D7:D41)</f>
        <v>10718</v>
      </c>
      <c r="E42" s="163"/>
      <c r="F42" s="153">
        <f>SUM(F7:F41)</f>
        <v>1049960.5</v>
      </c>
      <c r="G42" s="153">
        <f>SUM(G7:G41)</f>
        <v>524980.25</v>
      </c>
      <c r="H42" s="153">
        <f>SUM(H7:H40)</f>
        <v>524980.25</v>
      </c>
      <c r="I42" s="153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47" t="s">
        <v>69</v>
      </c>
      <c r="B1" s="44"/>
      <c r="C1" s="44"/>
      <c r="D1" s="44"/>
      <c r="E1" s="16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3.5" thickBot="1">
      <c r="A4" s="44"/>
      <c r="B4" s="226" t="s">
        <v>72</v>
      </c>
      <c r="C4" s="226"/>
      <c r="D4" s="226"/>
      <c r="E4" s="170"/>
      <c r="F4" s="44"/>
      <c r="G4" s="44"/>
      <c r="H4" s="44"/>
      <c r="I4" s="47"/>
    </row>
    <row r="5" spans="1:9" ht="13.5" thickBot="1">
      <c r="A5" s="44"/>
      <c r="B5" s="49"/>
      <c r="C5" s="48"/>
      <c r="D5" s="44"/>
      <c r="E5" s="171"/>
      <c r="F5" s="138" t="s">
        <v>35</v>
      </c>
      <c r="G5" s="125" t="s">
        <v>52</v>
      </c>
      <c r="H5" s="126" t="s">
        <v>50</v>
      </c>
      <c r="I5" s="124"/>
    </row>
    <row r="6" spans="1:9" ht="13.5" thickBot="1">
      <c r="A6" s="19"/>
      <c r="B6" s="130" t="s">
        <v>35</v>
      </c>
      <c r="C6" s="166" t="s">
        <v>52</v>
      </c>
      <c r="D6" s="167" t="s">
        <v>50</v>
      </c>
      <c r="E6" s="169"/>
      <c r="F6" s="114">
        <v>0.5</v>
      </c>
      <c r="G6" s="61">
        <v>0.5</v>
      </c>
      <c r="H6" s="103">
        <v>0</v>
      </c>
      <c r="I6" s="129" t="s">
        <v>34</v>
      </c>
    </row>
    <row r="7" spans="1:9" ht="12.75">
      <c r="A7" s="20" t="s">
        <v>0</v>
      </c>
      <c r="B7" s="50">
        <f>IF(Statistics!B6&lt;3,0,Statistics!B6)</f>
        <v>0</v>
      </c>
      <c r="C7" s="50">
        <f>(IF(Statistics!B6&lt;3,0,Statistics!D6))</f>
        <v>0</v>
      </c>
      <c r="D7" s="50">
        <f>IF(Statistics!B6&lt;3,0,Statistics!I6)</f>
        <v>0</v>
      </c>
      <c r="E7" s="55"/>
      <c r="F7" s="62">
        <f>(B7/$B$42)*$A$2*$F$6</f>
        <v>0</v>
      </c>
      <c r="G7" s="62">
        <f>(C7/$C$42)*$A$2*$G$6</f>
        <v>0</v>
      </c>
      <c r="H7" s="62">
        <f>(D7/$D$42)*$A$2*$H$6</f>
        <v>0</v>
      </c>
      <c r="I7" s="68">
        <f>SUM(F7:H7)</f>
        <v>0</v>
      </c>
    </row>
    <row r="8" spans="1:9" ht="12.75">
      <c r="A8" s="35" t="s">
        <v>1</v>
      </c>
      <c r="B8" s="51">
        <f>IF(Statistics!B7&lt;3,0,Statistics!B7)</f>
        <v>4</v>
      </c>
      <c r="C8" s="51">
        <f>(IF(Statistics!B7&lt;3,0,Statistics!D7))</f>
        <v>29</v>
      </c>
      <c r="D8" s="51">
        <f>IF(Statistics!B7&lt;3,0,Statistics!I7)</f>
        <v>120</v>
      </c>
      <c r="E8" s="56"/>
      <c r="F8" s="63">
        <f aca="true" t="shared" si="0" ref="F8:F40">(B8/$B$42)*$A$2*$F$6</f>
        <v>4810.8155784650635</v>
      </c>
      <c r="G8" s="63">
        <f aca="true" t="shared" si="1" ref="G8:G40">(C8/$C$42)*$A$2*$G$6</f>
        <v>7631.291854636592</v>
      </c>
      <c r="H8" s="63">
        <f aca="true" t="shared" si="2" ref="H8:H40">(D8/$D$42)*$A$2*$H$6</f>
        <v>0</v>
      </c>
      <c r="I8" s="69">
        <f aca="true" t="shared" si="3" ref="I8:I40">SUM(F8:H8)</f>
        <v>12442.107433101655</v>
      </c>
    </row>
    <row r="9" spans="1:9" ht="12.75">
      <c r="A9" s="35" t="s">
        <v>2</v>
      </c>
      <c r="B9" s="51">
        <f>IF(Statistics!B8&lt;3,0,Statistics!B8)</f>
        <v>46</v>
      </c>
      <c r="C9" s="51">
        <f>(IF(Statistics!B8&lt;3,0,Statistics!D8))</f>
        <v>194</v>
      </c>
      <c r="D9" s="51">
        <f>IF(Statistics!B8&lt;3,0,Statistics!I8)</f>
        <v>551</v>
      </c>
      <c r="E9" s="56"/>
      <c r="F9" s="63">
        <f t="shared" si="0"/>
        <v>55324.37915234822</v>
      </c>
      <c r="G9" s="63">
        <f t="shared" si="1"/>
        <v>51050.71102756893</v>
      </c>
      <c r="H9" s="63">
        <f t="shared" si="2"/>
        <v>0</v>
      </c>
      <c r="I9" s="69">
        <f t="shared" si="3"/>
        <v>106375.09017991714</v>
      </c>
    </row>
    <row r="10" spans="1:9" ht="12.75">
      <c r="A10" s="35" t="s">
        <v>3</v>
      </c>
      <c r="B10" s="51">
        <f>IF(Statistics!B9&lt;3,0,Statistics!B9)</f>
        <v>5</v>
      </c>
      <c r="C10" s="51">
        <f>(IF(Statistics!B9&lt;3,0,Statistics!D9))</f>
        <v>19</v>
      </c>
      <c r="D10" s="51">
        <f>IF(Statistics!B9&lt;3,0,Statistics!I9)</f>
        <v>52</v>
      </c>
      <c r="E10" s="56"/>
      <c r="F10" s="63">
        <f t="shared" si="0"/>
        <v>6013.519473081328</v>
      </c>
      <c r="G10" s="63">
        <f t="shared" si="1"/>
        <v>4999.811904761905</v>
      </c>
      <c r="H10" s="63">
        <f t="shared" si="2"/>
        <v>0</v>
      </c>
      <c r="I10" s="69">
        <f t="shared" si="3"/>
        <v>11013.331377843233</v>
      </c>
    </row>
    <row r="11" spans="1:9" ht="12.75">
      <c r="A11" s="37" t="s">
        <v>4</v>
      </c>
      <c r="B11" s="52">
        <f>IF(Statistics!B10&lt;3,0,Statistics!B10)</f>
        <v>4</v>
      </c>
      <c r="C11" s="52">
        <f>(IF(Statistics!B10&lt;3,0,Statistics!D10))</f>
        <v>21</v>
      </c>
      <c r="D11" s="52">
        <f>IF(Statistics!B10&lt;3,0,Statistics!I10)</f>
        <v>34</v>
      </c>
      <c r="E11" s="57"/>
      <c r="F11" s="64">
        <f t="shared" si="0"/>
        <v>4810.8155784650635</v>
      </c>
      <c r="G11" s="64">
        <f t="shared" si="1"/>
        <v>5526.107894736842</v>
      </c>
      <c r="H11" s="64">
        <f t="shared" si="2"/>
        <v>0</v>
      </c>
      <c r="I11" s="70">
        <f t="shared" si="3"/>
        <v>10336.923473201907</v>
      </c>
    </row>
    <row r="12" spans="1:9" ht="12.75">
      <c r="A12" s="35" t="s">
        <v>5</v>
      </c>
      <c r="B12" s="51">
        <f>IF(Statistics!B11&lt;3,0,Statistics!B11)</f>
        <v>6</v>
      </c>
      <c r="C12" s="51">
        <f>(IF(Statistics!B11&lt;3,0,Statistics!D11))</f>
        <v>36</v>
      </c>
      <c r="D12" s="51">
        <f>IF(Statistics!B11&lt;3,0,Statistics!I11)</f>
        <v>133</v>
      </c>
      <c r="E12" s="56"/>
      <c r="F12" s="63">
        <f t="shared" si="0"/>
        <v>7216.223367697595</v>
      </c>
      <c r="G12" s="63">
        <f t="shared" si="1"/>
        <v>9473.327819548873</v>
      </c>
      <c r="H12" s="63">
        <f t="shared" si="2"/>
        <v>0</v>
      </c>
      <c r="I12" s="69">
        <f t="shared" si="3"/>
        <v>16689.551187246467</v>
      </c>
    </row>
    <row r="13" spans="1:9" ht="12.75">
      <c r="A13" s="20" t="s">
        <v>6</v>
      </c>
      <c r="B13" s="50">
        <f>IF(Statistics!B12&lt;3,0,Statistics!B12)</f>
        <v>0</v>
      </c>
      <c r="C13" s="50">
        <f>(IF(Statistics!B12&lt;3,0,Statistics!D12))</f>
        <v>0</v>
      </c>
      <c r="D13" s="50">
        <f>IF(Statistics!B12&lt;3,0,Statistics!I12)</f>
        <v>0</v>
      </c>
      <c r="E13" s="55"/>
      <c r="F13" s="62">
        <f t="shared" si="0"/>
        <v>0</v>
      </c>
      <c r="G13" s="62">
        <f t="shared" si="1"/>
        <v>0</v>
      </c>
      <c r="H13" s="62">
        <f t="shared" si="2"/>
        <v>0</v>
      </c>
      <c r="I13" s="68">
        <f t="shared" si="3"/>
        <v>0</v>
      </c>
    </row>
    <row r="14" spans="1:9" ht="12.75">
      <c r="A14" s="213" t="s">
        <v>7</v>
      </c>
      <c r="B14" s="214">
        <f>IF(Statistics!B13&lt;3,0,Statistics!B13)</f>
        <v>0</v>
      </c>
      <c r="C14" s="214">
        <f>(IF(Statistics!B13&lt;3,0,Statistics!D13))</f>
        <v>0</v>
      </c>
      <c r="D14" s="214">
        <f>IF(Statistics!B13&lt;3,0,Statistics!I13)</f>
        <v>0</v>
      </c>
      <c r="E14" s="215"/>
      <c r="F14" s="216">
        <f t="shared" si="0"/>
        <v>0</v>
      </c>
      <c r="G14" s="216">
        <f t="shared" si="1"/>
        <v>0</v>
      </c>
      <c r="H14" s="216">
        <f t="shared" si="2"/>
        <v>0</v>
      </c>
      <c r="I14" s="217">
        <f t="shared" si="3"/>
        <v>0</v>
      </c>
    </row>
    <row r="15" spans="1:9" ht="12.75">
      <c r="A15" s="35" t="s">
        <v>8</v>
      </c>
      <c r="B15" s="51">
        <f>IF(Statistics!B14&lt;3,0,Statistics!B14)</f>
        <v>15</v>
      </c>
      <c r="C15" s="51">
        <f>(IF(Statistics!B14&lt;3,0,Statistics!D14))</f>
        <v>52</v>
      </c>
      <c r="D15" s="51">
        <f>IF(Statistics!B14&lt;3,0,Statistics!I14)</f>
        <v>183</v>
      </c>
      <c r="E15" s="56"/>
      <c r="F15" s="63">
        <f t="shared" si="0"/>
        <v>18040.55841924399</v>
      </c>
      <c r="G15" s="63">
        <f t="shared" si="1"/>
        <v>13683.69573934837</v>
      </c>
      <c r="H15" s="63">
        <f t="shared" si="2"/>
        <v>0</v>
      </c>
      <c r="I15" s="69">
        <f t="shared" si="3"/>
        <v>31724.25415859236</v>
      </c>
    </row>
    <row r="16" spans="1:9" ht="12.75">
      <c r="A16" s="37" t="s">
        <v>9</v>
      </c>
      <c r="B16" s="52">
        <f>IF(Statistics!B15&lt;3,0,Statistics!B15)</f>
        <v>10</v>
      </c>
      <c r="C16" s="52">
        <f>(IF(Statistics!B15&lt;3,0,Statistics!D15))</f>
        <v>56</v>
      </c>
      <c r="D16" s="52">
        <f>IF(Statistics!B15&lt;3,0,Statistics!I15)</f>
        <v>546</v>
      </c>
      <c r="E16" s="57"/>
      <c r="F16" s="64">
        <f t="shared" si="0"/>
        <v>12027.038946162656</v>
      </c>
      <c r="G16" s="64">
        <f t="shared" si="1"/>
        <v>14736.287719298245</v>
      </c>
      <c r="H16" s="64">
        <f t="shared" si="2"/>
        <v>0</v>
      </c>
      <c r="I16" s="70">
        <f t="shared" si="3"/>
        <v>26763.326665460903</v>
      </c>
    </row>
    <row r="17" spans="1:9" ht="12.75">
      <c r="A17" s="20" t="s">
        <v>10</v>
      </c>
      <c r="B17" s="50">
        <f>IF(Statistics!B16&lt;3,0,Statistics!B16)</f>
        <v>0</v>
      </c>
      <c r="C17" s="50">
        <f>(IF(Statistics!B16&lt;3,0,Statistics!D16))</f>
        <v>0</v>
      </c>
      <c r="D17" s="50">
        <f>IF(Statistics!B16&lt;3,0,Statistics!I16)</f>
        <v>0</v>
      </c>
      <c r="E17" s="55"/>
      <c r="F17" s="62">
        <f t="shared" si="0"/>
        <v>0</v>
      </c>
      <c r="G17" s="62">
        <f t="shared" si="1"/>
        <v>0</v>
      </c>
      <c r="H17" s="62">
        <f t="shared" si="2"/>
        <v>0</v>
      </c>
      <c r="I17" s="68">
        <f t="shared" si="3"/>
        <v>0</v>
      </c>
    </row>
    <row r="18" spans="1:9" ht="12.75">
      <c r="A18" s="20" t="s">
        <v>11</v>
      </c>
      <c r="B18" s="50">
        <f>IF(Statistics!B17&lt;3,0,Statistics!B17)</f>
        <v>0</v>
      </c>
      <c r="C18" s="50">
        <f>(IF(Statistics!B17&lt;3,0,Statistics!D17))</f>
        <v>0</v>
      </c>
      <c r="D18" s="50">
        <f>IF(Statistics!B17&lt;3,0,Statistics!I17)</f>
        <v>0</v>
      </c>
      <c r="E18" s="55"/>
      <c r="F18" s="62">
        <f t="shared" si="0"/>
        <v>0</v>
      </c>
      <c r="G18" s="62">
        <f t="shared" si="1"/>
        <v>0</v>
      </c>
      <c r="H18" s="62">
        <f t="shared" si="2"/>
        <v>0</v>
      </c>
      <c r="I18" s="68">
        <f t="shared" si="3"/>
        <v>0</v>
      </c>
    </row>
    <row r="19" spans="1:9" ht="12.75">
      <c r="A19" s="20" t="s">
        <v>12</v>
      </c>
      <c r="B19" s="50">
        <f>IF(Statistics!B18&lt;3,0,Statistics!B18)</f>
        <v>0</v>
      </c>
      <c r="C19" s="50">
        <f>(IF(Statistics!B18&lt;3,0,Statistics!D18))</f>
        <v>0</v>
      </c>
      <c r="D19" s="50">
        <f>IF(Statistics!B18&lt;3,0,Statistics!I18)</f>
        <v>0</v>
      </c>
      <c r="E19" s="55"/>
      <c r="F19" s="62">
        <f t="shared" si="0"/>
        <v>0</v>
      </c>
      <c r="G19" s="62">
        <f t="shared" si="1"/>
        <v>0</v>
      </c>
      <c r="H19" s="62">
        <f t="shared" si="2"/>
        <v>0</v>
      </c>
      <c r="I19" s="68">
        <f t="shared" si="3"/>
        <v>0</v>
      </c>
    </row>
    <row r="20" spans="1:9" ht="12.75">
      <c r="A20" s="35" t="s">
        <v>13</v>
      </c>
      <c r="B20" s="51">
        <f>IF(Statistics!B19&lt;3,0,Statistics!B19)</f>
        <v>31</v>
      </c>
      <c r="C20" s="51">
        <f>(IF(Statistics!B19&lt;3,0,Statistics!D19))</f>
        <v>126</v>
      </c>
      <c r="D20" s="51">
        <f>IF(Statistics!B19&lt;3,0,Statistics!I19)</f>
        <v>394</v>
      </c>
      <c r="E20" s="56"/>
      <c r="F20" s="63">
        <f t="shared" si="0"/>
        <v>37283.820733104236</v>
      </c>
      <c r="G20" s="63">
        <f t="shared" si="1"/>
        <v>33156.64736842105</v>
      </c>
      <c r="H20" s="63">
        <f t="shared" si="2"/>
        <v>0</v>
      </c>
      <c r="I20" s="69">
        <f t="shared" si="3"/>
        <v>70440.46810152529</v>
      </c>
    </row>
    <row r="21" spans="1:9" ht="12.75">
      <c r="A21" s="37" t="s">
        <v>14</v>
      </c>
      <c r="B21" s="52">
        <f>IF(Statistics!B20&lt;3,0,Statistics!B20)</f>
        <v>3</v>
      </c>
      <c r="C21" s="52">
        <f>(IF(Statistics!B20&lt;3,0,Statistics!D20))</f>
        <v>8</v>
      </c>
      <c r="D21" s="52">
        <f>IF(Statistics!B20&lt;3,0,Statistics!I20)</f>
        <v>34</v>
      </c>
      <c r="E21" s="57"/>
      <c r="F21" s="64">
        <f t="shared" si="0"/>
        <v>3608.1116838487974</v>
      </c>
      <c r="G21" s="64">
        <f t="shared" si="1"/>
        <v>2105.1839598997494</v>
      </c>
      <c r="H21" s="64">
        <f t="shared" si="2"/>
        <v>0</v>
      </c>
      <c r="I21" s="70">
        <f t="shared" si="3"/>
        <v>5713.295643748546</v>
      </c>
    </row>
    <row r="22" spans="1:9" ht="12.75">
      <c r="A22" s="35" t="s">
        <v>15</v>
      </c>
      <c r="B22" s="51">
        <f>IF(Statistics!B21&lt;3,0,Statistics!B21)</f>
        <v>8</v>
      </c>
      <c r="C22" s="51">
        <f>(IF(Statistics!B21&lt;3,0,Statistics!D21))</f>
        <v>51</v>
      </c>
      <c r="D22" s="51">
        <f>IF(Statistics!B21&lt;3,0,Statistics!I21)</f>
        <v>71</v>
      </c>
      <c r="E22" s="56"/>
      <c r="F22" s="63">
        <f t="shared" si="0"/>
        <v>9621.631156930127</v>
      </c>
      <c r="G22" s="63">
        <f t="shared" si="1"/>
        <v>13420.547744360903</v>
      </c>
      <c r="H22" s="63">
        <f t="shared" si="2"/>
        <v>0</v>
      </c>
      <c r="I22" s="69">
        <f t="shared" si="3"/>
        <v>23042.17890129103</v>
      </c>
    </row>
    <row r="23" spans="1:9" ht="12.75">
      <c r="A23" s="35" t="s">
        <v>16</v>
      </c>
      <c r="B23" s="51">
        <f>IF(Statistics!B22&lt;3,0,Statistics!B22)</f>
        <v>4</v>
      </c>
      <c r="C23" s="51">
        <f>(IF(Statistics!B22&lt;3,0,Statistics!D22))</f>
        <v>21</v>
      </c>
      <c r="D23" s="51">
        <f>IF(Statistics!B22&lt;3,0,Statistics!I22)</f>
        <v>63</v>
      </c>
      <c r="E23" s="56"/>
      <c r="F23" s="63">
        <f t="shared" si="0"/>
        <v>4810.8155784650635</v>
      </c>
      <c r="G23" s="63">
        <f t="shared" si="1"/>
        <v>5526.107894736842</v>
      </c>
      <c r="H23" s="63">
        <f t="shared" si="2"/>
        <v>0</v>
      </c>
      <c r="I23" s="69">
        <f t="shared" si="3"/>
        <v>10336.923473201907</v>
      </c>
    </row>
    <row r="24" spans="1:9" ht="12.75">
      <c r="A24" s="213" t="s">
        <v>17</v>
      </c>
      <c r="B24" s="214">
        <f>IF(Statistics!B23&lt;3,0,Statistics!B23)</f>
        <v>0</v>
      </c>
      <c r="C24" s="214">
        <f>(IF(Statistics!B23&lt;3,0,Statistics!D23))</f>
        <v>0</v>
      </c>
      <c r="D24" s="214">
        <f>IF(Statistics!B23&lt;3,0,Statistics!I23)</f>
        <v>0</v>
      </c>
      <c r="E24" s="215"/>
      <c r="F24" s="216">
        <f t="shared" si="0"/>
        <v>0</v>
      </c>
      <c r="G24" s="216">
        <f t="shared" si="1"/>
        <v>0</v>
      </c>
      <c r="H24" s="216">
        <f t="shared" si="2"/>
        <v>0</v>
      </c>
      <c r="I24" s="217">
        <f t="shared" si="3"/>
        <v>0</v>
      </c>
    </row>
    <row r="25" spans="1:9" ht="12.75">
      <c r="A25" s="35" t="s">
        <v>18</v>
      </c>
      <c r="B25" s="51">
        <f>IF(Statistics!B24&lt;3,0,Statistics!B24)</f>
        <v>61</v>
      </c>
      <c r="C25" s="51">
        <f>(IF(Statistics!B24&lt;3,0,Statistics!D24))</f>
        <v>248</v>
      </c>
      <c r="D25" s="51">
        <f>IF(Statistics!B24&lt;3,0,Statistics!I24)</f>
        <v>1294</v>
      </c>
      <c r="E25" s="56"/>
      <c r="F25" s="63">
        <f t="shared" si="0"/>
        <v>73364.9375715922</v>
      </c>
      <c r="G25" s="63">
        <f t="shared" si="1"/>
        <v>65260.70275689223</v>
      </c>
      <c r="H25" s="63">
        <f t="shared" si="2"/>
        <v>0</v>
      </c>
      <c r="I25" s="69">
        <f t="shared" si="3"/>
        <v>138625.64032848444</v>
      </c>
    </row>
    <row r="26" spans="1:9" ht="12.75">
      <c r="A26" s="37" t="s">
        <v>19</v>
      </c>
      <c r="B26" s="52">
        <f>IF(Statistics!B25&lt;3,0,Statistics!B25)</f>
        <v>14</v>
      </c>
      <c r="C26" s="52">
        <f>(IF(Statistics!B25&lt;3,0,Statistics!D25))</f>
        <v>31</v>
      </c>
      <c r="D26" s="52">
        <f>IF(Statistics!B25&lt;3,0,Statistics!I25)</f>
        <v>105</v>
      </c>
      <c r="E26" s="57"/>
      <c r="F26" s="64">
        <f t="shared" si="0"/>
        <v>16837.854524627717</v>
      </c>
      <c r="G26" s="64">
        <f t="shared" si="1"/>
        <v>8157.587844611528</v>
      </c>
      <c r="H26" s="64">
        <f t="shared" si="2"/>
        <v>0</v>
      </c>
      <c r="I26" s="70">
        <f t="shared" si="3"/>
        <v>24995.442369239245</v>
      </c>
    </row>
    <row r="27" spans="1:9" ht="12.75">
      <c r="A27" s="35" t="s">
        <v>20</v>
      </c>
      <c r="B27" s="51">
        <f>IF(Statistics!B26&lt;3,0,Statistics!B26)</f>
        <v>8</v>
      </c>
      <c r="C27" s="51">
        <f>(IF(Statistics!B26&lt;3,0,Statistics!D26))</f>
        <v>41</v>
      </c>
      <c r="D27" s="51">
        <f>IF(Statistics!B26&lt;3,0,Statistics!I26)</f>
        <v>146</v>
      </c>
      <c r="E27" s="56"/>
      <c r="F27" s="63">
        <f t="shared" si="0"/>
        <v>9621.631156930127</v>
      </c>
      <c r="G27" s="63">
        <f t="shared" si="1"/>
        <v>10789.067794486216</v>
      </c>
      <c r="H27" s="63">
        <f t="shared" si="2"/>
        <v>0</v>
      </c>
      <c r="I27" s="69">
        <f t="shared" si="3"/>
        <v>20410.698951416343</v>
      </c>
    </row>
    <row r="28" spans="1:9" ht="12.75">
      <c r="A28" s="35" t="s">
        <v>21</v>
      </c>
      <c r="B28" s="51">
        <f>IF(Statistics!B27&lt;3,0,Statistics!B27)</f>
        <v>3</v>
      </c>
      <c r="C28" s="51">
        <f>(IF(Statistics!B27&lt;3,0,Statistics!D27))</f>
        <v>12</v>
      </c>
      <c r="D28" s="51">
        <f>IF(Statistics!B27&lt;3,0,Statistics!I27)</f>
        <v>9</v>
      </c>
      <c r="E28" s="56"/>
      <c r="F28" s="63">
        <f t="shared" si="0"/>
        <v>3608.1116838487974</v>
      </c>
      <c r="G28" s="63">
        <f t="shared" si="1"/>
        <v>3157.775939849624</v>
      </c>
      <c r="H28" s="63">
        <f t="shared" si="2"/>
        <v>0</v>
      </c>
      <c r="I28" s="69">
        <f t="shared" si="3"/>
        <v>6765.8876236984215</v>
      </c>
    </row>
    <row r="29" spans="1:9" ht="12.75">
      <c r="A29" s="35" t="s">
        <v>22</v>
      </c>
      <c r="B29" s="51">
        <f>IF(Statistics!B28&lt;3,0,Statistics!B28)</f>
        <v>52</v>
      </c>
      <c r="C29" s="51">
        <f>(IF(Statistics!B28&lt;3,0,Statistics!D28))</f>
        <v>271</v>
      </c>
      <c r="D29" s="51">
        <f>IF(Statistics!B28&lt;3,0,Statistics!I28)</f>
        <v>353</v>
      </c>
      <c r="E29" s="56"/>
      <c r="F29" s="63">
        <f t="shared" si="0"/>
        <v>62540.60252004582</v>
      </c>
      <c r="G29" s="63">
        <f t="shared" si="1"/>
        <v>71313.10664160401</v>
      </c>
      <c r="H29" s="63">
        <f t="shared" si="2"/>
        <v>0</v>
      </c>
      <c r="I29" s="69">
        <f t="shared" si="3"/>
        <v>133853.70916164984</v>
      </c>
    </row>
    <row r="30" spans="1:9" ht="12.75">
      <c r="A30" s="20" t="s">
        <v>23</v>
      </c>
      <c r="B30" s="50">
        <f>IF(Statistics!B29&lt;3,0,Statistics!B29)</f>
        <v>0</v>
      </c>
      <c r="C30" s="50">
        <f>(IF(Statistics!B29&lt;3,0,Statistics!D29))</f>
        <v>0</v>
      </c>
      <c r="D30" s="50">
        <f>IF(Statistics!B29&lt;3,0,Statistics!I29)</f>
        <v>0</v>
      </c>
      <c r="E30" s="55"/>
      <c r="F30" s="62">
        <f t="shared" si="0"/>
        <v>0</v>
      </c>
      <c r="G30" s="62">
        <f t="shared" si="1"/>
        <v>0</v>
      </c>
      <c r="H30" s="62">
        <f t="shared" si="2"/>
        <v>0</v>
      </c>
      <c r="I30" s="68">
        <f t="shared" si="3"/>
        <v>0</v>
      </c>
    </row>
    <row r="31" spans="1:9" ht="12.75">
      <c r="A31" s="37" t="s">
        <v>24</v>
      </c>
      <c r="B31" s="52">
        <f>IF(Statistics!B30&lt;3,0,Statistics!B30)</f>
        <v>460</v>
      </c>
      <c r="C31" s="52">
        <f>(IF(Statistics!B30&lt;3,0,Statistics!D30))</f>
        <v>2377</v>
      </c>
      <c r="D31" s="52">
        <f>IF(Statistics!B30&lt;3,0,Statistics!I30)</f>
        <v>5416</v>
      </c>
      <c r="E31" s="57"/>
      <c r="F31" s="64">
        <f t="shared" si="0"/>
        <v>553243.7915234823</v>
      </c>
      <c r="G31" s="64">
        <f t="shared" si="1"/>
        <v>625502.7840852131</v>
      </c>
      <c r="H31" s="64">
        <f t="shared" si="2"/>
        <v>0</v>
      </c>
      <c r="I31" s="70">
        <f t="shared" si="3"/>
        <v>1178746.5756086954</v>
      </c>
    </row>
    <row r="32" spans="1:9" ht="12.75">
      <c r="A32" s="35" t="s">
        <v>25</v>
      </c>
      <c r="B32" s="51">
        <f>IF(Statistics!B31&lt;3,0,Statistics!B31)</f>
        <v>3</v>
      </c>
      <c r="C32" s="51">
        <f>(IF(Statistics!B31&lt;3,0,Statistics!D31))</f>
        <v>20</v>
      </c>
      <c r="D32" s="51">
        <f>IF(Statistics!B31&lt;3,0,Statistics!I31)</f>
        <v>41</v>
      </c>
      <c r="E32" s="56"/>
      <c r="F32" s="63">
        <f t="shared" si="0"/>
        <v>3608.1116838487974</v>
      </c>
      <c r="G32" s="63">
        <f t="shared" si="1"/>
        <v>5262.959899749373</v>
      </c>
      <c r="H32" s="63">
        <f t="shared" si="2"/>
        <v>0</v>
      </c>
      <c r="I32" s="69">
        <f t="shared" si="3"/>
        <v>8871.07158359817</v>
      </c>
    </row>
    <row r="33" spans="1:9" ht="12.75">
      <c r="A33" s="35" t="s">
        <v>26</v>
      </c>
      <c r="B33" s="51">
        <f>IF(Statistics!B32&lt;3,0,Statistics!B32)</f>
        <v>4</v>
      </c>
      <c r="C33" s="51">
        <f>(IF(Statistics!B32&lt;3,0,Statistics!D32))</f>
        <v>8</v>
      </c>
      <c r="D33" s="51">
        <f>IF(Statistics!B32&lt;3,0,Statistics!I32)</f>
        <v>73</v>
      </c>
      <c r="E33" s="56"/>
      <c r="F33" s="63">
        <f t="shared" si="0"/>
        <v>4810.8155784650635</v>
      </c>
      <c r="G33" s="63">
        <f t="shared" si="1"/>
        <v>2105.1839598997494</v>
      </c>
      <c r="H33" s="63">
        <f t="shared" si="2"/>
        <v>0</v>
      </c>
      <c r="I33" s="69">
        <f t="shared" si="3"/>
        <v>6915.999538364813</v>
      </c>
    </row>
    <row r="34" spans="1:9" ht="12.75">
      <c r="A34" s="35" t="s">
        <v>27</v>
      </c>
      <c r="B34" s="51">
        <f>IF(Statistics!B33&lt;3,0,Statistics!B33)</f>
        <v>9</v>
      </c>
      <c r="C34" s="51">
        <f>(IF(Statistics!B33&lt;3,0,Statistics!D33))</f>
        <v>32</v>
      </c>
      <c r="D34" s="51">
        <f>IF(Statistics!B33&lt;3,0,Statistics!I33)</f>
        <v>112</v>
      </c>
      <c r="E34" s="56"/>
      <c r="F34" s="63">
        <f t="shared" si="0"/>
        <v>10824.335051546392</v>
      </c>
      <c r="G34" s="63">
        <f t="shared" si="1"/>
        <v>8420.735839598998</v>
      </c>
      <c r="H34" s="63">
        <f t="shared" si="2"/>
        <v>0</v>
      </c>
      <c r="I34" s="69">
        <f t="shared" si="3"/>
        <v>19245.07089114539</v>
      </c>
    </row>
    <row r="35" spans="1:9" ht="12.75">
      <c r="A35" s="35" t="s">
        <v>28</v>
      </c>
      <c r="B35" s="51">
        <f>IF(Statistics!B34&lt;3,0,Statistics!B34)</f>
        <v>3</v>
      </c>
      <c r="C35" s="51">
        <f>(IF(Statistics!B34&lt;3,0,Statistics!D34))</f>
        <v>7</v>
      </c>
      <c r="D35" s="51">
        <f>IF(Statistics!B34&lt;3,0,Statistics!I34)</f>
        <v>70</v>
      </c>
      <c r="E35" s="56"/>
      <c r="F35" s="63">
        <f t="shared" si="0"/>
        <v>3608.1116838487974</v>
      </c>
      <c r="G35" s="63">
        <f t="shared" si="1"/>
        <v>1842.0359649122806</v>
      </c>
      <c r="H35" s="63">
        <f t="shared" si="2"/>
        <v>0</v>
      </c>
      <c r="I35" s="69">
        <f t="shared" si="3"/>
        <v>5450.147648761078</v>
      </c>
    </row>
    <row r="36" spans="1:9" ht="12.75">
      <c r="A36" s="21" t="s">
        <v>29</v>
      </c>
      <c r="B36" s="53">
        <f>IF(Statistics!B35&lt;3,0,Statistics!B35)</f>
        <v>0</v>
      </c>
      <c r="C36" s="53">
        <f>(IF(Statistics!B35&lt;3,0,Statistics!D35))</f>
        <v>0</v>
      </c>
      <c r="D36" s="53">
        <f>IF(Statistics!B35&lt;3,0,Statistics!I35)</f>
        <v>0</v>
      </c>
      <c r="E36" s="58"/>
      <c r="F36" s="65">
        <f t="shared" si="0"/>
        <v>0</v>
      </c>
      <c r="G36" s="65">
        <f t="shared" si="1"/>
        <v>0</v>
      </c>
      <c r="H36" s="65">
        <f t="shared" si="2"/>
        <v>0</v>
      </c>
      <c r="I36" s="66">
        <f t="shared" si="3"/>
        <v>0</v>
      </c>
    </row>
    <row r="37" spans="1:9" ht="12.75">
      <c r="A37" s="35" t="s">
        <v>30</v>
      </c>
      <c r="B37" s="51">
        <f>IF(Statistics!B36&lt;3,0,Statistics!B36)</f>
        <v>4</v>
      </c>
      <c r="C37" s="51">
        <f>(IF(Statistics!B36&lt;3,0,Statistics!D36))</f>
        <v>12</v>
      </c>
      <c r="D37" s="51">
        <f>IF(Statistics!B36&lt;3,0,Statistics!I36)</f>
        <v>74</v>
      </c>
      <c r="E37" s="56"/>
      <c r="F37" s="63">
        <f t="shared" si="0"/>
        <v>4810.8155784650635</v>
      </c>
      <c r="G37" s="63">
        <f t="shared" si="1"/>
        <v>3157.775939849624</v>
      </c>
      <c r="H37" s="63">
        <f t="shared" si="2"/>
        <v>0</v>
      </c>
      <c r="I37" s="69">
        <f t="shared" si="3"/>
        <v>7968.591518314688</v>
      </c>
    </row>
    <row r="38" spans="1:9" ht="12.75">
      <c r="A38" s="35" t="s">
        <v>31</v>
      </c>
      <c r="B38" s="51">
        <f>IF(Statistics!B37&lt;3,0,Statistics!B37)</f>
        <v>101</v>
      </c>
      <c r="C38" s="51">
        <f>(IF(Statistics!B37&lt;3,0,Statistics!D37))</f>
        <v>279</v>
      </c>
      <c r="D38" s="51">
        <f>IF(Statistics!B37&lt;3,0,Statistics!I37)</f>
        <v>758</v>
      </c>
      <c r="E38" s="56"/>
      <c r="F38" s="63">
        <f t="shared" si="0"/>
        <v>121473.09335624284</v>
      </c>
      <c r="G38" s="63">
        <f t="shared" si="1"/>
        <v>73418.29060150376</v>
      </c>
      <c r="H38" s="63">
        <f t="shared" si="2"/>
        <v>0</v>
      </c>
      <c r="I38" s="69">
        <f t="shared" si="3"/>
        <v>194891.3839577466</v>
      </c>
    </row>
    <row r="39" spans="1:9" ht="12.75">
      <c r="A39" s="20" t="s">
        <v>32</v>
      </c>
      <c r="B39" s="50">
        <f>IF(Statistics!B38&lt;3,0,Statistics!B38)</f>
        <v>0</v>
      </c>
      <c r="C39" s="50">
        <f>(IF(Statistics!B38&lt;3,0,Statistics!D38))</f>
        <v>0</v>
      </c>
      <c r="D39" s="50">
        <f>IF(Statistics!B38&lt;3,0,Statistics!I38)</f>
        <v>0</v>
      </c>
      <c r="E39" s="55"/>
      <c r="F39" s="62">
        <f t="shared" si="0"/>
        <v>0</v>
      </c>
      <c r="G39" s="62">
        <f t="shared" si="1"/>
        <v>0</v>
      </c>
      <c r="H39" s="62">
        <f t="shared" si="2"/>
        <v>0</v>
      </c>
      <c r="I39" s="68">
        <f t="shared" si="3"/>
        <v>0</v>
      </c>
    </row>
    <row r="40" spans="1:9" ht="12.75">
      <c r="A40" s="35" t="s">
        <v>33</v>
      </c>
      <c r="B40" s="51">
        <f>IF(Statistics!B39&lt;3,0,Statistics!B39)</f>
        <v>15</v>
      </c>
      <c r="C40" s="51">
        <f>(IF(Statistics!B39&lt;3,0,Statistics!D39))</f>
        <v>39</v>
      </c>
      <c r="D40" s="51">
        <f>IF(Statistics!B39&lt;3,0,Statistics!I39)</f>
        <v>86</v>
      </c>
      <c r="E40" s="56"/>
      <c r="F40" s="63">
        <f t="shared" si="0"/>
        <v>18040.55841924399</v>
      </c>
      <c r="G40" s="63">
        <f t="shared" si="1"/>
        <v>10262.771804511278</v>
      </c>
      <c r="H40" s="63">
        <f t="shared" si="2"/>
        <v>0</v>
      </c>
      <c r="I40" s="69">
        <f t="shared" si="3"/>
        <v>28303.330223755267</v>
      </c>
    </row>
    <row r="41" spans="1:9" ht="13.5" thickBot="1">
      <c r="A41" s="20"/>
      <c r="B41" s="50"/>
      <c r="C41" s="50"/>
      <c r="D41" s="50"/>
      <c r="E41" s="55"/>
      <c r="F41" s="62"/>
      <c r="G41" s="62"/>
      <c r="H41" s="62"/>
      <c r="I41" s="67"/>
    </row>
    <row r="42" spans="1:9" ht="13.5" thickBot="1">
      <c r="A42" s="161" t="s">
        <v>34</v>
      </c>
      <c r="B42" s="162">
        <f>SUM(B7:B41)</f>
        <v>873</v>
      </c>
      <c r="C42" s="162">
        <f>SUM(C7:C41)</f>
        <v>3990</v>
      </c>
      <c r="D42" s="162">
        <f>SUM(D7:D41)</f>
        <v>10718</v>
      </c>
      <c r="E42" s="163"/>
      <c r="F42" s="153">
        <f>SUM(F7:F41)</f>
        <v>1049960.5</v>
      </c>
      <c r="G42" s="153">
        <f>SUM(G7:G41)</f>
        <v>1049960.5</v>
      </c>
      <c r="H42" s="153">
        <f>SUM(H7:H40)</f>
        <v>0</v>
      </c>
      <c r="I42" s="153">
        <f>SUM(I7:I41)</f>
        <v>2099921.0000000005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1200" verticalDpi="12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G30" sqref="G30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47" t="s">
        <v>69</v>
      </c>
      <c r="B1" s="44"/>
      <c r="C1" s="44"/>
      <c r="D1" s="44"/>
      <c r="E1" s="16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3.5" thickBot="1">
      <c r="A4" s="44"/>
      <c r="B4" s="226" t="s">
        <v>72</v>
      </c>
      <c r="C4" s="226"/>
      <c r="D4" s="226"/>
      <c r="E4" s="170"/>
      <c r="F4" s="44"/>
      <c r="G4" s="44"/>
      <c r="H4" s="44"/>
      <c r="I4" s="47"/>
    </row>
    <row r="5" spans="1:9" ht="13.5" thickBot="1">
      <c r="A5" s="44"/>
      <c r="B5" s="49"/>
      <c r="C5" s="48"/>
      <c r="D5" s="44"/>
      <c r="E5" s="171"/>
      <c r="F5" s="138" t="s">
        <v>35</v>
      </c>
      <c r="G5" s="125" t="s">
        <v>52</v>
      </c>
      <c r="H5" s="126" t="s">
        <v>50</v>
      </c>
      <c r="I5" s="124"/>
    </row>
    <row r="6" spans="1:9" ht="13.5" thickBot="1">
      <c r="A6" s="19"/>
      <c r="B6" s="130" t="s">
        <v>35</v>
      </c>
      <c r="C6" s="166" t="s">
        <v>52</v>
      </c>
      <c r="D6" s="167" t="s">
        <v>50</v>
      </c>
      <c r="E6" s="169"/>
      <c r="F6" s="114">
        <v>0.7</v>
      </c>
      <c r="G6" s="61">
        <v>0.3</v>
      </c>
      <c r="H6" s="103">
        <v>0</v>
      </c>
      <c r="I6" s="129" t="s">
        <v>34</v>
      </c>
    </row>
    <row r="7" spans="1:9" ht="12.75">
      <c r="A7" s="20" t="s">
        <v>0</v>
      </c>
      <c r="B7" s="50">
        <f>IF(Statistics!B6&lt;3,0,Statistics!B6)</f>
        <v>0</v>
      </c>
      <c r="C7" s="50">
        <f>(IF(Statistics!B6&lt;3,0,Statistics!D6))</f>
        <v>0</v>
      </c>
      <c r="D7" s="50">
        <f>IF(Statistics!B6&lt;3,0,Statistics!I6)</f>
        <v>0</v>
      </c>
      <c r="E7" s="55"/>
      <c r="F7" s="62">
        <f>(B7/$B$42)*$A$2*$F$6</f>
        <v>0</v>
      </c>
      <c r="G7" s="62">
        <f>(C7/$C$42)*$A$2*$G$6</f>
        <v>0</v>
      </c>
      <c r="H7" s="62">
        <f>(D7/$D$42)*$A$2*$H$6</f>
        <v>0</v>
      </c>
      <c r="I7" s="68">
        <f>SUM(F7:H7)</f>
        <v>0</v>
      </c>
    </row>
    <row r="8" spans="1:9" ht="12.75">
      <c r="A8" s="35" t="s">
        <v>1</v>
      </c>
      <c r="B8" s="51">
        <f>IF(Statistics!B7&lt;3,0,Statistics!B7)</f>
        <v>4</v>
      </c>
      <c r="C8" s="51">
        <f>(IF(Statistics!B7&lt;3,0,Statistics!D7))</f>
        <v>29</v>
      </c>
      <c r="D8" s="51">
        <f>IF(Statistics!B7&lt;3,0,Statistics!I7)</f>
        <v>120</v>
      </c>
      <c r="E8" s="56"/>
      <c r="F8" s="63">
        <f aca="true" t="shared" si="0" ref="F8:F40">(B8/$B$42)*$A$2*$F$6</f>
        <v>6735.1418098510885</v>
      </c>
      <c r="G8" s="63">
        <f aca="true" t="shared" si="1" ref="G8:G40">(C8/$C$42)*$A$2*$G$6</f>
        <v>4578.775112781955</v>
      </c>
      <c r="H8" s="63">
        <f aca="true" t="shared" si="2" ref="H8:H40">(D8/$D$42)*$A$2*$H$6</f>
        <v>0</v>
      </c>
      <c r="I8" s="69">
        <f aca="true" t="shared" si="3" ref="I8:I40">SUM(F8:H8)</f>
        <v>11313.916922633043</v>
      </c>
    </row>
    <row r="9" spans="1:9" ht="12.75">
      <c r="A9" s="35" t="s">
        <v>2</v>
      </c>
      <c r="B9" s="51">
        <f>IF(Statistics!B8&lt;3,0,Statistics!B8)</f>
        <v>46</v>
      </c>
      <c r="C9" s="51">
        <f>(IF(Statistics!B8&lt;3,0,Statistics!D8))</f>
        <v>194</v>
      </c>
      <c r="D9" s="51">
        <f>IF(Statistics!B8&lt;3,0,Statistics!I8)</f>
        <v>551</v>
      </c>
      <c r="E9" s="56"/>
      <c r="F9" s="63">
        <f t="shared" si="0"/>
        <v>77454.1308132875</v>
      </c>
      <c r="G9" s="63">
        <f t="shared" si="1"/>
        <v>30630.426616541354</v>
      </c>
      <c r="H9" s="63">
        <f t="shared" si="2"/>
        <v>0</v>
      </c>
      <c r="I9" s="69">
        <f t="shared" si="3"/>
        <v>108084.55742982886</v>
      </c>
    </row>
    <row r="10" spans="1:9" ht="12.75">
      <c r="A10" s="35" t="s">
        <v>3</v>
      </c>
      <c r="B10" s="51">
        <f>IF(Statistics!B9&lt;3,0,Statistics!B9)</f>
        <v>5</v>
      </c>
      <c r="C10" s="51">
        <f>(IF(Statistics!B9&lt;3,0,Statistics!D9))</f>
        <v>19</v>
      </c>
      <c r="D10" s="51">
        <f>IF(Statistics!B9&lt;3,0,Statistics!I9)</f>
        <v>52</v>
      </c>
      <c r="E10" s="56"/>
      <c r="F10" s="63">
        <f t="shared" si="0"/>
        <v>8418.927262313859</v>
      </c>
      <c r="G10" s="63">
        <f t="shared" si="1"/>
        <v>2999.887142857143</v>
      </c>
      <c r="H10" s="63">
        <f t="shared" si="2"/>
        <v>0</v>
      </c>
      <c r="I10" s="69">
        <f t="shared" si="3"/>
        <v>11418.814405171</v>
      </c>
    </row>
    <row r="11" spans="1:9" ht="12.75">
      <c r="A11" s="37" t="s">
        <v>4</v>
      </c>
      <c r="B11" s="52">
        <f>IF(Statistics!B10&lt;3,0,Statistics!B10)</f>
        <v>4</v>
      </c>
      <c r="C11" s="52">
        <f>(IF(Statistics!B10&lt;3,0,Statistics!D10))</f>
        <v>21</v>
      </c>
      <c r="D11" s="52">
        <f>IF(Statistics!B10&lt;3,0,Statistics!I10)</f>
        <v>34</v>
      </c>
      <c r="E11" s="57"/>
      <c r="F11" s="64">
        <f t="shared" si="0"/>
        <v>6735.1418098510885</v>
      </c>
      <c r="G11" s="64">
        <f t="shared" si="1"/>
        <v>3315.6647368421054</v>
      </c>
      <c r="H11" s="64">
        <f t="shared" si="2"/>
        <v>0</v>
      </c>
      <c r="I11" s="70">
        <f t="shared" si="3"/>
        <v>10050.806546693195</v>
      </c>
    </row>
    <row r="12" spans="1:9" ht="12.75">
      <c r="A12" s="35" t="s">
        <v>5</v>
      </c>
      <c r="B12" s="51">
        <f>IF(Statistics!B11&lt;3,0,Statistics!B11)</f>
        <v>6</v>
      </c>
      <c r="C12" s="51">
        <f>(IF(Statistics!B11&lt;3,0,Statistics!D11))</f>
        <v>36</v>
      </c>
      <c r="D12" s="51">
        <f>IF(Statistics!B11&lt;3,0,Statistics!I11)</f>
        <v>133</v>
      </c>
      <c r="E12" s="56"/>
      <c r="F12" s="63">
        <f t="shared" si="0"/>
        <v>10102.712714776631</v>
      </c>
      <c r="G12" s="63">
        <f t="shared" si="1"/>
        <v>5683.996691729323</v>
      </c>
      <c r="H12" s="63">
        <f t="shared" si="2"/>
        <v>0</v>
      </c>
      <c r="I12" s="69">
        <f t="shared" si="3"/>
        <v>15786.709406505954</v>
      </c>
    </row>
    <row r="13" spans="1:9" ht="12.75">
      <c r="A13" s="20" t="s">
        <v>6</v>
      </c>
      <c r="B13" s="50">
        <f>IF(Statistics!B12&lt;3,0,Statistics!B12)</f>
        <v>0</v>
      </c>
      <c r="C13" s="50">
        <f>(IF(Statistics!B12&lt;3,0,Statistics!D12))</f>
        <v>0</v>
      </c>
      <c r="D13" s="50">
        <f>IF(Statistics!B12&lt;3,0,Statistics!I12)</f>
        <v>0</v>
      </c>
      <c r="E13" s="55"/>
      <c r="F13" s="62">
        <f t="shared" si="0"/>
        <v>0</v>
      </c>
      <c r="G13" s="62">
        <f t="shared" si="1"/>
        <v>0</v>
      </c>
      <c r="H13" s="62">
        <f t="shared" si="2"/>
        <v>0</v>
      </c>
      <c r="I13" s="68">
        <f t="shared" si="3"/>
        <v>0</v>
      </c>
    </row>
    <row r="14" spans="1:9" ht="12.75">
      <c r="A14" s="213" t="s">
        <v>7</v>
      </c>
      <c r="B14" s="214">
        <f>IF(Statistics!B13&lt;3,0,Statistics!B13)</f>
        <v>0</v>
      </c>
      <c r="C14" s="214">
        <f>(IF(Statistics!B13&lt;3,0,Statistics!D13))</f>
        <v>0</v>
      </c>
      <c r="D14" s="214">
        <f>IF(Statistics!B13&lt;3,0,Statistics!I13)</f>
        <v>0</v>
      </c>
      <c r="E14" s="215"/>
      <c r="F14" s="216">
        <f t="shared" si="0"/>
        <v>0</v>
      </c>
      <c r="G14" s="216">
        <f t="shared" si="1"/>
        <v>0</v>
      </c>
      <c r="H14" s="216">
        <f t="shared" si="2"/>
        <v>0</v>
      </c>
      <c r="I14" s="217">
        <f t="shared" si="3"/>
        <v>0</v>
      </c>
    </row>
    <row r="15" spans="1:9" ht="12.75">
      <c r="A15" s="35" t="s">
        <v>8</v>
      </c>
      <c r="B15" s="51">
        <f>IF(Statistics!B14&lt;3,0,Statistics!B14)</f>
        <v>15</v>
      </c>
      <c r="C15" s="51">
        <f>(IF(Statistics!B14&lt;3,0,Statistics!D14))</f>
        <v>52</v>
      </c>
      <c r="D15" s="51">
        <f>IF(Statistics!B14&lt;3,0,Statistics!I14)</f>
        <v>183</v>
      </c>
      <c r="E15" s="56"/>
      <c r="F15" s="63">
        <f t="shared" si="0"/>
        <v>25256.781786941585</v>
      </c>
      <c r="G15" s="63">
        <f t="shared" si="1"/>
        <v>8210.21744360902</v>
      </c>
      <c r="H15" s="63">
        <f t="shared" si="2"/>
        <v>0</v>
      </c>
      <c r="I15" s="69">
        <f t="shared" si="3"/>
        <v>33466.9992305506</v>
      </c>
    </row>
    <row r="16" spans="1:9" ht="12.75">
      <c r="A16" s="37" t="s">
        <v>9</v>
      </c>
      <c r="B16" s="52">
        <f>IF(Statistics!B15&lt;3,0,Statistics!B15)</f>
        <v>10</v>
      </c>
      <c r="C16" s="52">
        <f>(IF(Statistics!B15&lt;3,0,Statistics!D15))</f>
        <v>56</v>
      </c>
      <c r="D16" s="52">
        <f>IF(Statistics!B15&lt;3,0,Statistics!I15)</f>
        <v>546</v>
      </c>
      <c r="E16" s="57"/>
      <c r="F16" s="64">
        <f t="shared" si="0"/>
        <v>16837.854524627717</v>
      </c>
      <c r="G16" s="64">
        <f t="shared" si="1"/>
        <v>8841.772631578946</v>
      </c>
      <c r="H16" s="64">
        <f t="shared" si="2"/>
        <v>0</v>
      </c>
      <c r="I16" s="70">
        <f t="shared" si="3"/>
        <v>25679.62715620666</v>
      </c>
    </row>
    <row r="17" spans="1:9" ht="12.75">
      <c r="A17" s="20" t="s">
        <v>10</v>
      </c>
      <c r="B17" s="50">
        <f>IF(Statistics!B16&lt;3,0,Statistics!B16)</f>
        <v>0</v>
      </c>
      <c r="C17" s="50">
        <f>(IF(Statistics!B16&lt;3,0,Statistics!D16))</f>
        <v>0</v>
      </c>
      <c r="D17" s="50">
        <f>IF(Statistics!B16&lt;3,0,Statistics!I16)</f>
        <v>0</v>
      </c>
      <c r="E17" s="55"/>
      <c r="F17" s="62">
        <f t="shared" si="0"/>
        <v>0</v>
      </c>
      <c r="G17" s="62">
        <f t="shared" si="1"/>
        <v>0</v>
      </c>
      <c r="H17" s="62">
        <f t="shared" si="2"/>
        <v>0</v>
      </c>
      <c r="I17" s="68">
        <f t="shared" si="3"/>
        <v>0</v>
      </c>
    </row>
    <row r="18" spans="1:9" ht="12.75">
      <c r="A18" s="20" t="s">
        <v>11</v>
      </c>
      <c r="B18" s="50">
        <f>IF(Statistics!B17&lt;3,0,Statistics!B17)</f>
        <v>0</v>
      </c>
      <c r="C18" s="50">
        <f>(IF(Statistics!B17&lt;3,0,Statistics!D17))</f>
        <v>0</v>
      </c>
      <c r="D18" s="50">
        <f>IF(Statistics!B17&lt;3,0,Statistics!I17)</f>
        <v>0</v>
      </c>
      <c r="E18" s="55"/>
      <c r="F18" s="62">
        <f t="shared" si="0"/>
        <v>0</v>
      </c>
      <c r="G18" s="62">
        <f t="shared" si="1"/>
        <v>0</v>
      </c>
      <c r="H18" s="62">
        <f t="shared" si="2"/>
        <v>0</v>
      </c>
      <c r="I18" s="68">
        <f t="shared" si="3"/>
        <v>0</v>
      </c>
    </row>
    <row r="19" spans="1:9" ht="12.75">
      <c r="A19" s="20" t="s">
        <v>12</v>
      </c>
      <c r="B19" s="50">
        <f>IF(Statistics!B18&lt;3,0,Statistics!B18)</f>
        <v>0</v>
      </c>
      <c r="C19" s="50">
        <f>(IF(Statistics!B18&lt;3,0,Statistics!D18))</f>
        <v>0</v>
      </c>
      <c r="D19" s="50">
        <f>IF(Statistics!B18&lt;3,0,Statistics!I18)</f>
        <v>0</v>
      </c>
      <c r="E19" s="55"/>
      <c r="F19" s="62">
        <f t="shared" si="0"/>
        <v>0</v>
      </c>
      <c r="G19" s="62">
        <f t="shared" si="1"/>
        <v>0</v>
      </c>
      <c r="H19" s="62">
        <f t="shared" si="2"/>
        <v>0</v>
      </c>
      <c r="I19" s="68">
        <f t="shared" si="3"/>
        <v>0</v>
      </c>
    </row>
    <row r="20" spans="1:9" ht="12.75">
      <c r="A20" s="35" t="s">
        <v>13</v>
      </c>
      <c r="B20" s="51">
        <f>IF(Statistics!B19&lt;3,0,Statistics!B19)</f>
        <v>31</v>
      </c>
      <c r="C20" s="51">
        <f>(IF(Statistics!B19&lt;3,0,Statistics!D19))</f>
        <v>126</v>
      </c>
      <c r="D20" s="51">
        <f>IF(Statistics!B19&lt;3,0,Statistics!I19)</f>
        <v>394</v>
      </c>
      <c r="E20" s="56"/>
      <c r="F20" s="63">
        <f t="shared" si="0"/>
        <v>52197.349026345924</v>
      </c>
      <c r="G20" s="63">
        <f t="shared" si="1"/>
        <v>19893.98842105263</v>
      </c>
      <c r="H20" s="63">
        <f t="shared" si="2"/>
        <v>0</v>
      </c>
      <c r="I20" s="69">
        <f t="shared" si="3"/>
        <v>72091.33744739855</v>
      </c>
    </row>
    <row r="21" spans="1:9" ht="12.75">
      <c r="A21" s="37" t="s">
        <v>14</v>
      </c>
      <c r="B21" s="52">
        <f>IF(Statistics!B20&lt;3,0,Statistics!B20)</f>
        <v>3</v>
      </c>
      <c r="C21" s="52">
        <f>(IF(Statistics!B20&lt;3,0,Statistics!D20))</f>
        <v>8</v>
      </c>
      <c r="D21" s="52">
        <f>IF(Statistics!B20&lt;3,0,Statistics!I20)</f>
        <v>34</v>
      </c>
      <c r="E21" s="57"/>
      <c r="F21" s="64">
        <f t="shared" si="0"/>
        <v>5051.356357388316</v>
      </c>
      <c r="G21" s="64">
        <f t="shared" si="1"/>
        <v>1263.1103759398495</v>
      </c>
      <c r="H21" s="64">
        <f t="shared" si="2"/>
        <v>0</v>
      </c>
      <c r="I21" s="70">
        <f t="shared" si="3"/>
        <v>6314.466733328165</v>
      </c>
    </row>
    <row r="22" spans="1:9" ht="12.75">
      <c r="A22" s="35" t="s">
        <v>15</v>
      </c>
      <c r="B22" s="51">
        <f>IF(Statistics!B21&lt;3,0,Statistics!B21)</f>
        <v>8</v>
      </c>
      <c r="C22" s="51">
        <f>(IF(Statistics!B21&lt;3,0,Statistics!D21))</f>
        <v>51</v>
      </c>
      <c r="D22" s="51">
        <f>IF(Statistics!B21&lt;3,0,Statistics!I21)</f>
        <v>71</v>
      </c>
      <c r="E22" s="56"/>
      <c r="F22" s="63">
        <f t="shared" si="0"/>
        <v>13470.283619702177</v>
      </c>
      <c r="G22" s="63">
        <f t="shared" si="1"/>
        <v>8052.328646616542</v>
      </c>
      <c r="H22" s="63">
        <f t="shared" si="2"/>
        <v>0</v>
      </c>
      <c r="I22" s="69">
        <f t="shared" si="3"/>
        <v>21522.61226631872</v>
      </c>
    </row>
    <row r="23" spans="1:9" ht="12.75">
      <c r="A23" s="35" t="s">
        <v>16</v>
      </c>
      <c r="B23" s="51">
        <f>IF(Statistics!B22&lt;3,0,Statistics!B22)</f>
        <v>4</v>
      </c>
      <c r="C23" s="51">
        <f>(IF(Statistics!B22&lt;3,0,Statistics!D22))</f>
        <v>21</v>
      </c>
      <c r="D23" s="51">
        <f>IF(Statistics!B22&lt;3,0,Statistics!I22)</f>
        <v>63</v>
      </c>
      <c r="E23" s="56"/>
      <c r="F23" s="63">
        <f t="shared" si="0"/>
        <v>6735.1418098510885</v>
      </c>
      <c r="G23" s="63">
        <f t="shared" si="1"/>
        <v>3315.6647368421054</v>
      </c>
      <c r="H23" s="63">
        <f t="shared" si="2"/>
        <v>0</v>
      </c>
      <c r="I23" s="69">
        <f t="shared" si="3"/>
        <v>10050.806546693195</v>
      </c>
    </row>
    <row r="24" spans="1:9" ht="12.75">
      <c r="A24" s="213" t="s">
        <v>17</v>
      </c>
      <c r="B24" s="214">
        <f>IF(Statistics!B23&lt;3,0,Statistics!B23)</f>
        <v>0</v>
      </c>
      <c r="C24" s="214">
        <f>(IF(Statistics!B23&lt;3,0,Statistics!D23))</f>
        <v>0</v>
      </c>
      <c r="D24" s="214">
        <f>IF(Statistics!B23&lt;3,0,Statistics!I23)</f>
        <v>0</v>
      </c>
      <c r="E24" s="215"/>
      <c r="F24" s="216">
        <f t="shared" si="0"/>
        <v>0</v>
      </c>
      <c r="G24" s="216">
        <f t="shared" si="1"/>
        <v>0</v>
      </c>
      <c r="H24" s="216">
        <f t="shared" si="2"/>
        <v>0</v>
      </c>
      <c r="I24" s="217">
        <f t="shared" si="3"/>
        <v>0</v>
      </c>
    </row>
    <row r="25" spans="1:9" ht="12.75">
      <c r="A25" s="35" t="s">
        <v>18</v>
      </c>
      <c r="B25" s="51">
        <f>IF(Statistics!B24&lt;3,0,Statistics!B24)</f>
        <v>61</v>
      </c>
      <c r="C25" s="51">
        <f>(IF(Statistics!B24&lt;3,0,Statistics!D24))</f>
        <v>248</v>
      </c>
      <c r="D25" s="51">
        <f>IF(Statistics!B24&lt;3,0,Statistics!I24)</f>
        <v>1294</v>
      </c>
      <c r="E25" s="56"/>
      <c r="F25" s="63">
        <f t="shared" si="0"/>
        <v>102710.91260022909</v>
      </c>
      <c r="G25" s="63">
        <f t="shared" si="1"/>
        <v>39156.42165413534</v>
      </c>
      <c r="H25" s="63">
        <f t="shared" si="2"/>
        <v>0</v>
      </c>
      <c r="I25" s="69">
        <f t="shared" si="3"/>
        <v>141867.33425436442</v>
      </c>
    </row>
    <row r="26" spans="1:9" ht="12.75">
      <c r="A26" s="37" t="s">
        <v>19</v>
      </c>
      <c r="B26" s="52">
        <f>IF(Statistics!B25&lt;3,0,Statistics!B25)</f>
        <v>14</v>
      </c>
      <c r="C26" s="52">
        <f>(IF(Statistics!B25&lt;3,0,Statistics!D25))</f>
        <v>31</v>
      </c>
      <c r="D26" s="52">
        <f>IF(Statistics!B25&lt;3,0,Statistics!I25)</f>
        <v>105</v>
      </c>
      <c r="E26" s="57"/>
      <c r="F26" s="64">
        <f t="shared" si="0"/>
        <v>23572.9963344788</v>
      </c>
      <c r="G26" s="64">
        <f t="shared" si="1"/>
        <v>4894.552706766917</v>
      </c>
      <c r="H26" s="64">
        <f t="shared" si="2"/>
        <v>0</v>
      </c>
      <c r="I26" s="70">
        <f t="shared" si="3"/>
        <v>28467.54904124572</v>
      </c>
    </row>
    <row r="27" spans="1:9" ht="12.75">
      <c r="A27" s="35" t="s">
        <v>20</v>
      </c>
      <c r="B27" s="51">
        <f>IF(Statistics!B26&lt;3,0,Statistics!B26)</f>
        <v>8</v>
      </c>
      <c r="C27" s="51">
        <f>(IF(Statistics!B26&lt;3,0,Statistics!D26))</f>
        <v>41</v>
      </c>
      <c r="D27" s="51">
        <f>IF(Statistics!B26&lt;3,0,Statistics!I26)</f>
        <v>146</v>
      </c>
      <c r="E27" s="56"/>
      <c r="F27" s="63">
        <f t="shared" si="0"/>
        <v>13470.283619702177</v>
      </c>
      <c r="G27" s="63">
        <f t="shared" si="1"/>
        <v>6473.44067669173</v>
      </c>
      <c r="H27" s="63">
        <f t="shared" si="2"/>
        <v>0</v>
      </c>
      <c r="I27" s="69">
        <f t="shared" si="3"/>
        <v>19943.724296393906</v>
      </c>
    </row>
    <row r="28" spans="1:9" ht="12.75">
      <c r="A28" s="35" t="s">
        <v>21</v>
      </c>
      <c r="B28" s="51">
        <f>IF(Statistics!B27&lt;3,0,Statistics!B27)</f>
        <v>3</v>
      </c>
      <c r="C28" s="51">
        <f>(IF(Statistics!B27&lt;3,0,Statistics!D27))</f>
        <v>12</v>
      </c>
      <c r="D28" s="51">
        <f>IF(Statistics!B27&lt;3,0,Statistics!I27)</f>
        <v>9</v>
      </c>
      <c r="E28" s="56"/>
      <c r="F28" s="63">
        <f t="shared" si="0"/>
        <v>5051.356357388316</v>
      </c>
      <c r="G28" s="63">
        <f t="shared" si="1"/>
        <v>1894.6655639097744</v>
      </c>
      <c r="H28" s="63">
        <f t="shared" si="2"/>
        <v>0</v>
      </c>
      <c r="I28" s="69">
        <f t="shared" si="3"/>
        <v>6946.02192129809</v>
      </c>
    </row>
    <row r="29" spans="1:9" ht="12.75">
      <c r="A29" s="35" t="s">
        <v>22</v>
      </c>
      <c r="B29" s="51">
        <f>IF(Statistics!B28&lt;3,0,Statistics!B28)</f>
        <v>52</v>
      </c>
      <c r="C29" s="51">
        <f>(IF(Statistics!B28&lt;3,0,Statistics!D28))</f>
        <v>271</v>
      </c>
      <c r="D29" s="51">
        <f>IF(Statistics!B28&lt;3,0,Statistics!I28)</f>
        <v>353</v>
      </c>
      <c r="E29" s="56"/>
      <c r="F29" s="63">
        <f t="shared" si="0"/>
        <v>87556.84352806414</v>
      </c>
      <c r="G29" s="63">
        <f t="shared" si="1"/>
        <v>42787.86398496241</v>
      </c>
      <c r="H29" s="63">
        <f t="shared" si="2"/>
        <v>0</v>
      </c>
      <c r="I29" s="69">
        <f t="shared" si="3"/>
        <v>130344.70751302654</v>
      </c>
    </row>
    <row r="30" spans="1:9" ht="12.75">
      <c r="A30" s="20" t="s">
        <v>23</v>
      </c>
      <c r="B30" s="50">
        <f>IF(Statistics!B29&lt;3,0,Statistics!B29)</f>
        <v>0</v>
      </c>
      <c r="C30" s="50">
        <f>(IF(Statistics!B29&lt;3,0,Statistics!D29))</f>
        <v>0</v>
      </c>
      <c r="D30" s="50">
        <f>IF(Statistics!B29&lt;3,0,Statistics!I29)</f>
        <v>0</v>
      </c>
      <c r="E30" s="55"/>
      <c r="F30" s="62">
        <f t="shared" si="0"/>
        <v>0</v>
      </c>
      <c r="G30" s="62">
        <f t="shared" si="1"/>
        <v>0</v>
      </c>
      <c r="H30" s="62">
        <f t="shared" si="2"/>
        <v>0</v>
      </c>
      <c r="I30" s="68">
        <f t="shared" si="3"/>
        <v>0</v>
      </c>
    </row>
    <row r="31" spans="1:9" ht="12.75">
      <c r="A31" s="37" t="s">
        <v>24</v>
      </c>
      <c r="B31" s="52">
        <f>IF(Statistics!B30&lt;3,0,Statistics!B30)</f>
        <v>460</v>
      </c>
      <c r="C31" s="52">
        <f>(IF(Statistics!B30&lt;3,0,Statistics!D30))</f>
        <v>2377</v>
      </c>
      <c r="D31" s="52">
        <f>IF(Statistics!B30&lt;3,0,Statistics!I30)</f>
        <v>5416</v>
      </c>
      <c r="E31" s="57"/>
      <c r="F31" s="64">
        <f t="shared" si="0"/>
        <v>774541.3081328751</v>
      </c>
      <c r="G31" s="64">
        <f t="shared" si="1"/>
        <v>375301.67045112787</v>
      </c>
      <c r="H31" s="64">
        <f t="shared" si="2"/>
        <v>0</v>
      </c>
      <c r="I31" s="70">
        <f t="shared" si="3"/>
        <v>1149842.978584003</v>
      </c>
    </row>
    <row r="32" spans="1:9" ht="12.75">
      <c r="A32" s="35" t="s">
        <v>25</v>
      </c>
      <c r="B32" s="51">
        <f>IF(Statistics!B31&lt;3,0,Statistics!B31)</f>
        <v>3</v>
      </c>
      <c r="C32" s="51">
        <f>(IF(Statistics!B31&lt;3,0,Statistics!D31))</f>
        <v>20</v>
      </c>
      <c r="D32" s="51">
        <f>IF(Statistics!B31&lt;3,0,Statistics!I31)</f>
        <v>41</v>
      </c>
      <c r="E32" s="56"/>
      <c r="F32" s="63">
        <f t="shared" si="0"/>
        <v>5051.356357388316</v>
      </c>
      <c r="G32" s="63">
        <f t="shared" si="1"/>
        <v>3157.7759398496237</v>
      </c>
      <c r="H32" s="63">
        <f t="shared" si="2"/>
        <v>0</v>
      </c>
      <c r="I32" s="69">
        <f t="shared" si="3"/>
        <v>8209.132297237938</v>
      </c>
    </row>
    <row r="33" spans="1:9" ht="12.75">
      <c r="A33" s="35" t="s">
        <v>26</v>
      </c>
      <c r="B33" s="51">
        <f>IF(Statistics!B32&lt;3,0,Statistics!B32)</f>
        <v>4</v>
      </c>
      <c r="C33" s="51">
        <f>(IF(Statistics!B32&lt;3,0,Statistics!D32))</f>
        <v>8</v>
      </c>
      <c r="D33" s="51">
        <f>IF(Statistics!B32&lt;3,0,Statistics!I32)</f>
        <v>73</v>
      </c>
      <c r="E33" s="56"/>
      <c r="F33" s="63">
        <f t="shared" si="0"/>
        <v>6735.1418098510885</v>
      </c>
      <c r="G33" s="63">
        <f t="shared" si="1"/>
        <v>1263.1103759398495</v>
      </c>
      <c r="H33" s="63">
        <f t="shared" si="2"/>
        <v>0</v>
      </c>
      <c r="I33" s="69">
        <f t="shared" si="3"/>
        <v>7998.252185790938</v>
      </c>
    </row>
    <row r="34" spans="1:9" ht="12.75">
      <c r="A34" s="35" t="s">
        <v>27</v>
      </c>
      <c r="B34" s="51">
        <f>IF(Statistics!B33&lt;3,0,Statistics!B33)</f>
        <v>9</v>
      </c>
      <c r="C34" s="51">
        <f>(IF(Statistics!B33&lt;3,0,Statistics!D33))</f>
        <v>32</v>
      </c>
      <c r="D34" s="51">
        <f>IF(Statistics!B33&lt;3,0,Statistics!I33)</f>
        <v>112</v>
      </c>
      <c r="E34" s="56"/>
      <c r="F34" s="63">
        <f t="shared" si="0"/>
        <v>15154.069072164948</v>
      </c>
      <c r="G34" s="63">
        <f t="shared" si="1"/>
        <v>5052.441503759398</v>
      </c>
      <c r="H34" s="63">
        <f t="shared" si="2"/>
        <v>0</v>
      </c>
      <c r="I34" s="69">
        <f t="shared" si="3"/>
        <v>20206.510575924345</v>
      </c>
    </row>
    <row r="35" spans="1:9" ht="12.75">
      <c r="A35" s="35" t="s">
        <v>28</v>
      </c>
      <c r="B35" s="51">
        <f>IF(Statistics!B34&lt;3,0,Statistics!B34)</f>
        <v>3</v>
      </c>
      <c r="C35" s="51">
        <f>(IF(Statistics!B34&lt;3,0,Statistics!D34))</f>
        <v>7</v>
      </c>
      <c r="D35" s="51">
        <f>IF(Statistics!B34&lt;3,0,Statistics!I34)</f>
        <v>70</v>
      </c>
      <c r="E35" s="56"/>
      <c r="F35" s="63">
        <f t="shared" si="0"/>
        <v>5051.356357388316</v>
      </c>
      <c r="G35" s="63">
        <f t="shared" si="1"/>
        <v>1105.2215789473682</v>
      </c>
      <c r="H35" s="63">
        <f t="shared" si="2"/>
        <v>0</v>
      </c>
      <c r="I35" s="69">
        <f t="shared" si="3"/>
        <v>6156.577936335684</v>
      </c>
    </row>
    <row r="36" spans="1:9" ht="12.75">
      <c r="A36" s="21" t="s">
        <v>29</v>
      </c>
      <c r="B36" s="53">
        <f>IF(Statistics!B35&lt;3,0,Statistics!B35)</f>
        <v>0</v>
      </c>
      <c r="C36" s="53">
        <f>(IF(Statistics!B35&lt;3,0,Statistics!D35))</f>
        <v>0</v>
      </c>
      <c r="D36" s="53">
        <f>IF(Statistics!B35&lt;3,0,Statistics!I35)</f>
        <v>0</v>
      </c>
      <c r="E36" s="58"/>
      <c r="F36" s="65">
        <f t="shared" si="0"/>
        <v>0</v>
      </c>
      <c r="G36" s="65">
        <f t="shared" si="1"/>
        <v>0</v>
      </c>
      <c r="H36" s="65">
        <f t="shared" si="2"/>
        <v>0</v>
      </c>
      <c r="I36" s="66">
        <f t="shared" si="3"/>
        <v>0</v>
      </c>
    </row>
    <row r="37" spans="1:9" ht="12.75">
      <c r="A37" s="35" t="s">
        <v>30</v>
      </c>
      <c r="B37" s="51">
        <f>IF(Statistics!B36&lt;3,0,Statistics!B36)</f>
        <v>4</v>
      </c>
      <c r="C37" s="51">
        <f>(IF(Statistics!B36&lt;3,0,Statistics!D36))</f>
        <v>12</v>
      </c>
      <c r="D37" s="51">
        <f>IF(Statistics!B36&lt;3,0,Statistics!I36)</f>
        <v>74</v>
      </c>
      <c r="E37" s="56"/>
      <c r="F37" s="63">
        <f t="shared" si="0"/>
        <v>6735.1418098510885</v>
      </c>
      <c r="G37" s="63">
        <f t="shared" si="1"/>
        <v>1894.6655639097744</v>
      </c>
      <c r="H37" s="63">
        <f t="shared" si="2"/>
        <v>0</v>
      </c>
      <c r="I37" s="69">
        <f t="shared" si="3"/>
        <v>8629.807373760863</v>
      </c>
    </row>
    <row r="38" spans="1:9" ht="12.75">
      <c r="A38" s="35" t="s">
        <v>31</v>
      </c>
      <c r="B38" s="51">
        <f>IF(Statistics!B37&lt;3,0,Statistics!B37)</f>
        <v>101</v>
      </c>
      <c r="C38" s="51">
        <f>(IF(Statistics!B37&lt;3,0,Statistics!D37))</f>
        <v>279</v>
      </c>
      <c r="D38" s="51">
        <f>IF(Statistics!B37&lt;3,0,Statistics!I37)</f>
        <v>758</v>
      </c>
      <c r="E38" s="56"/>
      <c r="F38" s="63">
        <f t="shared" si="0"/>
        <v>170062.33069873997</v>
      </c>
      <c r="G38" s="63">
        <f t="shared" si="1"/>
        <v>44050.974360902255</v>
      </c>
      <c r="H38" s="63">
        <f t="shared" si="2"/>
        <v>0</v>
      </c>
      <c r="I38" s="69">
        <f t="shared" si="3"/>
        <v>214113.30505964224</v>
      </c>
    </row>
    <row r="39" spans="1:9" ht="12.75">
      <c r="A39" s="20" t="s">
        <v>32</v>
      </c>
      <c r="B39" s="50">
        <f>IF(Statistics!B38&lt;3,0,Statistics!B38)</f>
        <v>0</v>
      </c>
      <c r="C39" s="50">
        <f>(IF(Statistics!B38&lt;3,0,Statistics!D38))</f>
        <v>0</v>
      </c>
      <c r="D39" s="50">
        <f>IF(Statistics!B38&lt;3,0,Statistics!I38)</f>
        <v>0</v>
      </c>
      <c r="E39" s="55"/>
      <c r="F39" s="62">
        <f t="shared" si="0"/>
        <v>0</v>
      </c>
      <c r="G39" s="62">
        <f t="shared" si="1"/>
        <v>0</v>
      </c>
      <c r="H39" s="62">
        <f t="shared" si="2"/>
        <v>0</v>
      </c>
      <c r="I39" s="68">
        <f t="shared" si="3"/>
        <v>0</v>
      </c>
    </row>
    <row r="40" spans="1:9" ht="12.75">
      <c r="A40" s="35" t="s">
        <v>33</v>
      </c>
      <c r="B40" s="51">
        <f>IF(Statistics!B39&lt;3,0,Statistics!B39)</f>
        <v>15</v>
      </c>
      <c r="C40" s="51">
        <f>(IF(Statistics!B39&lt;3,0,Statistics!D39))</f>
        <v>39</v>
      </c>
      <c r="D40" s="51">
        <f>IF(Statistics!B39&lt;3,0,Statistics!I39)</f>
        <v>86</v>
      </c>
      <c r="E40" s="56"/>
      <c r="F40" s="63">
        <f t="shared" si="0"/>
        <v>25256.781786941585</v>
      </c>
      <c r="G40" s="63">
        <f t="shared" si="1"/>
        <v>6157.6630827067665</v>
      </c>
      <c r="H40" s="63">
        <f t="shared" si="2"/>
        <v>0</v>
      </c>
      <c r="I40" s="69">
        <f t="shared" si="3"/>
        <v>31414.444869648352</v>
      </c>
    </row>
    <row r="41" spans="1:9" ht="13.5" thickBot="1">
      <c r="A41" s="20"/>
      <c r="B41" s="50"/>
      <c r="C41" s="50"/>
      <c r="D41" s="50"/>
      <c r="E41" s="55"/>
      <c r="F41" s="62"/>
      <c r="G41" s="62"/>
      <c r="H41" s="62"/>
      <c r="I41" s="67"/>
    </row>
    <row r="42" spans="1:9" ht="13.5" thickBot="1">
      <c r="A42" s="161" t="s">
        <v>34</v>
      </c>
      <c r="B42" s="162">
        <f>SUM(B7:B41)</f>
        <v>873</v>
      </c>
      <c r="C42" s="162">
        <f>SUM(C7:C41)</f>
        <v>3990</v>
      </c>
      <c r="D42" s="162">
        <f>SUM(D7:D41)</f>
        <v>10718</v>
      </c>
      <c r="E42" s="163"/>
      <c r="F42" s="153">
        <f>SUM(F7:F41)</f>
        <v>1469944.7000000004</v>
      </c>
      <c r="G42" s="153">
        <f>SUM(G7:G41)</f>
        <v>629976.3</v>
      </c>
      <c r="H42" s="153">
        <f>SUM(H7:H40)</f>
        <v>0</v>
      </c>
      <c r="I42" s="153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1200" verticalDpi="12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G2" sqref="G2"/>
    </sheetView>
  </sheetViews>
  <sheetFormatPr defaultColWidth="9.140625" defaultRowHeight="12.75"/>
  <cols>
    <col min="1" max="1" width="16.00390625" style="0" customWidth="1"/>
    <col min="2" max="4" width="17.7109375" style="59" customWidth="1"/>
    <col min="5" max="5" width="4.140625" style="59" customWidth="1"/>
    <col min="6" max="8" width="12.7109375" style="59" customWidth="1"/>
    <col min="9" max="9" width="12.7109375" style="20" customWidth="1"/>
  </cols>
  <sheetData>
    <row r="1" spans="1:9" ht="12.75">
      <c r="A1" s="47" t="s">
        <v>68</v>
      </c>
      <c r="B1" s="44"/>
      <c r="C1" s="44"/>
      <c r="D1" s="44"/>
      <c r="E1" s="2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2.75">
      <c r="A4" s="44"/>
      <c r="B4" s="226" t="s">
        <v>72</v>
      </c>
      <c r="C4" s="226"/>
      <c r="D4" s="226"/>
      <c r="E4" s="170"/>
      <c r="F4" s="44"/>
      <c r="G4" s="44"/>
      <c r="H4" s="44"/>
      <c r="I4" s="47"/>
    </row>
    <row r="5" spans="1:9" ht="13.5" thickBot="1">
      <c r="A5" s="44"/>
      <c r="B5" s="226" t="s">
        <v>65</v>
      </c>
      <c r="C5" s="226"/>
      <c r="D5" s="226"/>
      <c r="E5" s="170"/>
      <c r="F5" s="44"/>
      <c r="G5" s="44"/>
      <c r="H5" s="44"/>
      <c r="I5" s="47"/>
    </row>
    <row r="6" spans="1:9" ht="13.5" thickBot="1">
      <c r="A6" s="44"/>
      <c r="B6" s="44"/>
      <c r="C6" s="44"/>
      <c r="D6" s="44"/>
      <c r="E6" s="168"/>
      <c r="F6" s="138" t="s">
        <v>35</v>
      </c>
      <c r="G6" s="125" t="s">
        <v>52</v>
      </c>
      <c r="H6" s="126" t="s">
        <v>50</v>
      </c>
      <c r="I6" s="173"/>
    </row>
    <row r="7" spans="1:9" ht="13.5" thickBot="1">
      <c r="A7" s="6"/>
      <c r="B7" s="130" t="s">
        <v>35</v>
      </c>
      <c r="C7" s="131" t="s">
        <v>52</v>
      </c>
      <c r="D7" s="132" t="s">
        <v>50</v>
      </c>
      <c r="E7" s="169"/>
      <c r="F7" s="114">
        <v>0.5</v>
      </c>
      <c r="G7" s="61">
        <v>0.25</v>
      </c>
      <c r="H7" s="103">
        <v>0.25</v>
      </c>
      <c r="I7" s="129" t="s">
        <v>34</v>
      </c>
    </row>
    <row r="8" spans="1:9" ht="12.75">
      <c r="A8" s="71" t="s">
        <v>0</v>
      </c>
      <c r="B8" s="75">
        <f>IF(OR(Statistics!B6&lt;3,Statistics!K6&lt;0.23),0,Statistics!B6)</f>
        <v>0</v>
      </c>
      <c r="C8" s="75">
        <f>IF(OR(Statistics!B6&lt;3,Statistics!K6&lt;0.23),0,Statistics!D6)</f>
        <v>0</v>
      </c>
      <c r="D8" s="133">
        <f>IF(OR(Statistics!B6&lt;3,Statistics!K6&lt;0.23),0,Statistics!I6)</f>
        <v>0</v>
      </c>
      <c r="E8" s="43"/>
      <c r="F8" s="115">
        <f>(B8/$B$43)*$A$2*$F$7</f>
        <v>0</v>
      </c>
      <c r="G8" s="62">
        <f>(C8/$C$43)*$A$2*$G$7</f>
        <v>0</v>
      </c>
      <c r="H8" s="62">
        <f>(D8/$D$43)*$A$2*$H$7</f>
        <v>0</v>
      </c>
      <c r="I8" s="104">
        <f>SUM(F8:H8)</f>
        <v>0</v>
      </c>
    </row>
    <row r="9" spans="1:9" ht="12.75">
      <c r="A9" s="71" t="s">
        <v>1</v>
      </c>
      <c r="B9" s="75">
        <f>IF(OR(Statistics!B7&lt;3,Statistics!K7&lt;0.23),0,Statistics!B7)</f>
        <v>0</v>
      </c>
      <c r="C9" s="75">
        <f>IF(OR(Statistics!B7&lt;3,Statistics!K7&lt;0.23),0,Statistics!D7)</f>
        <v>0</v>
      </c>
      <c r="D9" s="134">
        <f>IF(OR(Statistics!B7&lt;3,Statistics!K7&lt;0.23),0,Statistics!I7)</f>
        <v>0</v>
      </c>
      <c r="E9" s="43"/>
      <c r="F9" s="115">
        <f aca="true" t="shared" si="0" ref="F9:F41">(B9/$B$43)*$A$2*$F$7</f>
        <v>0</v>
      </c>
      <c r="G9" s="62">
        <f aca="true" t="shared" si="1" ref="G9:G41">(C9/$C$43)*$A$2*$G$7</f>
        <v>0</v>
      </c>
      <c r="H9" s="62">
        <f aca="true" t="shared" si="2" ref="H9:H41">(D9/$D$43)*$A$2*$H$7</f>
        <v>0</v>
      </c>
      <c r="I9" s="104">
        <f aca="true" t="shared" si="3" ref="I9:I41">SUM(F9:H9)</f>
        <v>0</v>
      </c>
    </row>
    <row r="10" spans="1:9" s="36" customFormat="1" ht="12.75">
      <c r="A10" s="72" t="s">
        <v>2</v>
      </c>
      <c r="B10" s="76">
        <f>IF(OR(Statistics!B8&lt;3,Statistics!K8&lt;0.23),0,Statistics!B8)</f>
        <v>46</v>
      </c>
      <c r="C10" s="76">
        <f>IF(OR(Statistics!B8&lt;3,Statistics!K8&lt;0.23),0,Statistics!D8)</f>
        <v>194</v>
      </c>
      <c r="D10" s="135">
        <f>IF(OR(Statistics!B8&lt;3,Statistics!K8&lt;0.23),0,Statistics!I8)</f>
        <v>551</v>
      </c>
      <c r="E10" s="40"/>
      <c r="F10" s="139">
        <f t="shared" si="0"/>
        <v>66987.77115117892</v>
      </c>
      <c r="G10" s="63">
        <f t="shared" si="1"/>
        <v>28908.932302015328</v>
      </c>
      <c r="H10" s="63">
        <f t="shared" si="2"/>
        <v>31153.916828217556</v>
      </c>
      <c r="I10" s="127">
        <f t="shared" si="3"/>
        <v>127050.6202814118</v>
      </c>
    </row>
    <row r="11" spans="1:9" ht="12.75">
      <c r="A11" s="71" t="s">
        <v>3</v>
      </c>
      <c r="B11" s="75">
        <f>IF(OR(Statistics!B9&lt;3,Statistics!K9&lt;0.23),0,Statistics!B9)</f>
        <v>0</v>
      </c>
      <c r="C11" s="75">
        <f>IF(OR(Statistics!B9&lt;3,Statistics!K9&lt;0.23),0,Statistics!D9)</f>
        <v>0</v>
      </c>
      <c r="D11" s="134">
        <f>IF(OR(Statistics!B9&lt;3,Statistics!K9&lt;0.23),0,Statistics!I9)</f>
        <v>0</v>
      </c>
      <c r="E11" s="43"/>
      <c r="F11" s="115">
        <f t="shared" si="0"/>
        <v>0</v>
      </c>
      <c r="G11" s="62">
        <f t="shared" si="1"/>
        <v>0</v>
      </c>
      <c r="H11" s="62">
        <f t="shared" si="2"/>
        <v>0</v>
      </c>
      <c r="I11" s="104">
        <f t="shared" si="3"/>
        <v>0</v>
      </c>
    </row>
    <row r="12" spans="1:9" s="23" customFormat="1" ht="12.75">
      <c r="A12" s="73" t="s">
        <v>4</v>
      </c>
      <c r="B12" s="77">
        <f>IF(OR(Statistics!B10&lt;3,Statistics!K10&lt;0.23),0,Statistics!B10)</f>
        <v>0</v>
      </c>
      <c r="C12" s="77">
        <f>IF(OR(Statistics!B10&lt;3,Statistics!K10&lt;0.23),0,Statistics!D10)</f>
        <v>0</v>
      </c>
      <c r="D12" s="136">
        <f>IF(OR(Statistics!B10&lt;3,Statistics!K10&lt;0.23),0,Statistics!I10)</f>
        <v>0</v>
      </c>
      <c r="E12" s="32"/>
      <c r="F12" s="116">
        <f t="shared" si="0"/>
        <v>0</v>
      </c>
      <c r="G12" s="65">
        <f t="shared" si="1"/>
        <v>0</v>
      </c>
      <c r="H12" s="65">
        <f t="shared" si="2"/>
        <v>0</v>
      </c>
      <c r="I12" s="105">
        <f t="shared" si="3"/>
        <v>0</v>
      </c>
    </row>
    <row r="13" spans="1:9" s="36" customFormat="1" ht="12.75">
      <c r="A13" s="72" t="s">
        <v>5</v>
      </c>
      <c r="B13" s="76">
        <f>IF(OR(Statistics!B11&lt;3,Statistics!K11&lt;0.23),0,Statistics!B11)</f>
        <v>6</v>
      </c>
      <c r="C13" s="76">
        <f>IF(OR(Statistics!B11&lt;3,Statistics!K11&lt;0.23),0,Statistics!D11)</f>
        <v>36</v>
      </c>
      <c r="D13" s="135">
        <f>IF(OR(Statistics!B11&lt;3,Statistics!K11&lt;0.23),0,Statistics!I11)</f>
        <v>133</v>
      </c>
      <c r="E13" s="40"/>
      <c r="F13" s="139">
        <f t="shared" si="0"/>
        <v>8737.535367545077</v>
      </c>
      <c r="G13" s="63">
        <f t="shared" si="1"/>
        <v>5364.5441385183085</v>
      </c>
      <c r="H13" s="63">
        <f t="shared" si="2"/>
        <v>7519.910958535272</v>
      </c>
      <c r="I13" s="127">
        <f t="shared" si="3"/>
        <v>21621.990464598657</v>
      </c>
    </row>
    <row r="14" spans="1:9" ht="12.75">
      <c r="A14" s="71" t="s">
        <v>6</v>
      </c>
      <c r="B14" s="75">
        <f>IF(OR(Statistics!B12&lt;3,Statistics!K12&lt;0.23),0,Statistics!B12)</f>
        <v>0</v>
      </c>
      <c r="C14" s="75">
        <f>IF(OR(Statistics!B12&lt;3,Statistics!K12&lt;0.23),0,Statistics!D12)</f>
        <v>0</v>
      </c>
      <c r="D14" s="134">
        <f>IF(OR(Statistics!B12&lt;3,Statistics!K12&lt;0.23),0,Statistics!I12)</f>
        <v>0</v>
      </c>
      <c r="E14" s="43"/>
      <c r="F14" s="115">
        <f t="shared" si="0"/>
        <v>0</v>
      </c>
      <c r="G14" s="62">
        <f t="shared" si="1"/>
        <v>0</v>
      </c>
      <c r="H14" s="62">
        <f t="shared" si="2"/>
        <v>0</v>
      </c>
      <c r="I14" s="104">
        <f t="shared" si="3"/>
        <v>0</v>
      </c>
    </row>
    <row r="15" spans="1:9" ht="12.75">
      <c r="A15" s="71" t="s">
        <v>7</v>
      </c>
      <c r="B15" s="75">
        <f>IF(OR(Statistics!B13&lt;3,Statistics!K13&lt;0.23),0,Statistics!B13)</f>
        <v>0</v>
      </c>
      <c r="C15" s="75">
        <f>IF(OR(Statistics!B13&lt;3,Statistics!K13&lt;0.23),0,Statistics!D13)</f>
        <v>0</v>
      </c>
      <c r="D15" s="134">
        <f>IF(OR(Statistics!B13&lt;3,Statistics!K13&lt;0.23),0,Statistics!I13)</f>
        <v>0</v>
      </c>
      <c r="E15" s="43"/>
      <c r="F15" s="115">
        <f t="shared" si="0"/>
        <v>0</v>
      </c>
      <c r="G15" s="62">
        <f t="shared" si="1"/>
        <v>0</v>
      </c>
      <c r="H15" s="62">
        <f t="shared" si="2"/>
        <v>0</v>
      </c>
      <c r="I15" s="104">
        <f t="shared" si="3"/>
        <v>0</v>
      </c>
    </row>
    <row r="16" spans="1:9" s="36" customFormat="1" ht="12.75">
      <c r="A16" s="72" t="s">
        <v>8</v>
      </c>
      <c r="B16" s="76">
        <f>IF(OR(Statistics!B14&lt;3,Statistics!K14&lt;0.23),0,Statistics!B14)</f>
        <v>15</v>
      </c>
      <c r="C16" s="76">
        <f>IF(OR(Statistics!B14&lt;3,Statistics!K14&lt;0.23),0,Statistics!D14)</f>
        <v>52</v>
      </c>
      <c r="D16" s="135">
        <f>IF(OR(Statistics!B14&lt;3,Statistics!K14&lt;0.23),0,Statistics!I14)</f>
        <v>183</v>
      </c>
      <c r="E16" s="40"/>
      <c r="F16" s="139">
        <f t="shared" si="0"/>
        <v>21843.83841886269</v>
      </c>
      <c r="G16" s="63">
        <f t="shared" si="1"/>
        <v>7748.7859778597785</v>
      </c>
      <c r="H16" s="63">
        <f t="shared" si="2"/>
        <v>10346.945153473343</v>
      </c>
      <c r="I16" s="127">
        <f t="shared" si="3"/>
        <v>39939.56955019581</v>
      </c>
    </row>
    <row r="17" spans="1:9" s="39" customFormat="1" ht="12.75">
      <c r="A17" s="74" t="s">
        <v>9</v>
      </c>
      <c r="B17" s="78">
        <f>IF(OR(Statistics!B15&lt;3,Statistics!K15&lt;0.23),0,Statistics!B15)</f>
        <v>10</v>
      </c>
      <c r="C17" s="78">
        <f>IF(OR(Statistics!B15&lt;3,Statistics!K15&lt;0.23),0,Statistics!D15)</f>
        <v>56</v>
      </c>
      <c r="D17" s="137">
        <f>IF(OR(Statistics!B15&lt;3,Statistics!K15&lt;0.23),0,Statistics!I15)</f>
        <v>546</v>
      </c>
      <c r="E17" s="38"/>
      <c r="F17" s="140">
        <f t="shared" si="0"/>
        <v>14562.558945908462</v>
      </c>
      <c r="G17" s="64">
        <f t="shared" si="1"/>
        <v>8344.846437695145</v>
      </c>
      <c r="H17" s="64">
        <f t="shared" si="2"/>
        <v>30871.21340872375</v>
      </c>
      <c r="I17" s="128">
        <f t="shared" si="3"/>
        <v>53778.618792327354</v>
      </c>
    </row>
    <row r="18" spans="1:9" ht="12.75">
      <c r="A18" s="71" t="s">
        <v>10</v>
      </c>
      <c r="B18" s="75">
        <f>IF(OR(Statistics!B16&lt;3,Statistics!K16&lt;0.23),0,Statistics!B16)</f>
        <v>0</v>
      </c>
      <c r="C18" s="75">
        <f>IF(OR(Statistics!B16&lt;3,Statistics!K16&lt;0.23),0,Statistics!D16)</f>
        <v>0</v>
      </c>
      <c r="D18" s="134">
        <f>IF(OR(Statistics!B16&lt;3,Statistics!K16&lt;0.23),0,Statistics!I16)</f>
        <v>0</v>
      </c>
      <c r="E18" s="43"/>
      <c r="F18" s="115">
        <f t="shared" si="0"/>
        <v>0</v>
      </c>
      <c r="G18" s="62">
        <f t="shared" si="1"/>
        <v>0</v>
      </c>
      <c r="H18" s="62">
        <f t="shared" si="2"/>
        <v>0</v>
      </c>
      <c r="I18" s="104">
        <f t="shared" si="3"/>
        <v>0</v>
      </c>
    </row>
    <row r="19" spans="1:9" ht="12.75">
      <c r="A19" s="71" t="s">
        <v>11</v>
      </c>
      <c r="B19" s="75">
        <f>IF(OR(Statistics!B17&lt;3,Statistics!K17&lt;0.23),0,Statistics!B17)</f>
        <v>0</v>
      </c>
      <c r="C19" s="75">
        <f>IF(OR(Statistics!B17&lt;3,Statistics!K17&lt;0.23),0,Statistics!D17)</f>
        <v>0</v>
      </c>
      <c r="D19" s="134">
        <f>IF(OR(Statistics!B17&lt;3,Statistics!K17&lt;0.23),0,Statistics!I17)</f>
        <v>0</v>
      </c>
      <c r="E19" s="43"/>
      <c r="F19" s="115">
        <f t="shared" si="0"/>
        <v>0</v>
      </c>
      <c r="G19" s="62">
        <f t="shared" si="1"/>
        <v>0</v>
      </c>
      <c r="H19" s="62">
        <f t="shared" si="2"/>
        <v>0</v>
      </c>
      <c r="I19" s="104">
        <f t="shared" si="3"/>
        <v>0</v>
      </c>
    </row>
    <row r="20" spans="1:9" ht="12.75">
      <c r="A20" s="71" t="s">
        <v>12</v>
      </c>
      <c r="B20" s="75">
        <f>IF(OR(Statistics!B18&lt;3,Statistics!K18&lt;0.23),0,Statistics!B18)</f>
        <v>0</v>
      </c>
      <c r="C20" s="75">
        <f>IF(OR(Statistics!B18&lt;3,Statistics!K18&lt;0.23),0,Statistics!D18)</f>
        <v>0</v>
      </c>
      <c r="D20" s="134">
        <f>IF(OR(Statistics!B18&lt;3,Statistics!K18&lt;0.23),0,Statistics!I18)</f>
        <v>0</v>
      </c>
      <c r="E20" s="43"/>
      <c r="F20" s="115">
        <f t="shared" si="0"/>
        <v>0</v>
      </c>
      <c r="G20" s="62">
        <f t="shared" si="1"/>
        <v>0</v>
      </c>
      <c r="H20" s="62">
        <f t="shared" si="2"/>
        <v>0</v>
      </c>
      <c r="I20" s="104">
        <f t="shared" si="3"/>
        <v>0</v>
      </c>
    </row>
    <row r="21" spans="1:9" s="36" customFormat="1" ht="12.75">
      <c r="A21" s="72" t="s">
        <v>13</v>
      </c>
      <c r="B21" s="76">
        <f>IF(OR(Statistics!B19&lt;3,Statistics!K19&lt;0.23),0,Statistics!B19)</f>
        <v>31</v>
      </c>
      <c r="C21" s="76">
        <f>IF(OR(Statistics!B19&lt;3,Statistics!K19&lt;0.23),0,Statistics!D19)</f>
        <v>126</v>
      </c>
      <c r="D21" s="135">
        <f>IF(OR(Statistics!B19&lt;3,Statistics!K19&lt;0.23),0,Statistics!I19)</f>
        <v>394</v>
      </c>
      <c r="E21" s="40"/>
      <c r="F21" s="139">
        <f t="shared" si="0"/>
        <v>45143.93273231623</v>
      </c>
      <c r="G21" s="63">
        <f t="shared" si="1"/>
        <v>18775.904484814077</v>
      </c>
      <c r="H21" s="63">
        <f t="shared" si="2"/>
        <v>22277.029456112006</v>
      </c>
      <c r="I21" s="127">
        <f t="shared" si="3"/>
        <v>86196.86667324232</v>
      </c>
    </row>
    <row r="22" spans="1:9" s="23" customFormat="1" ht="12.75">
      <c r="A22" s="73" t="s">
        <v>14</v>
      </c>
      <c r="B22" s="77">
        <f>IF(OR(Statistics!B20&lt;3,Statistics!K20&lt;0.23),0,Statistics!B20)</f>
        <v>0</v>
      </c>
      <c r="C22" s="77">
        <f>IF(OR(Statistics!B20&lt;3,Statistics!K20&lt;0.23),0,Statistics!D20)</f>
        <v>0</v>
      </c>
      <c r="D22" s="136">
        <f>IF(OR(Statistics!B20&lt;3,Statistics!K20&lt;0.23),0,Statistics!I20)</f>
        <v>0</v>
      </c>
      <c r="E22" s="32"/>
      <c r="F22" s="116">
        <f t="shared" si="0"/>
        <v>0</v>
      </c>
      <c r="G22" s="65">
        <f t="shared" si="1"/>
        <v>0</v>
      </c>
      <c r="H22" s="65">
        <f t="shared" si="2"/>
        <v>0</v>
      </c>
      <c r="I22" s="105">
        <f t="shared" si="3"/>
        <v>0</v>
      </c>
    </row>
    <row r="23" spans="1:9" s="36" customFormat="1" ht="12.75">
      <c r="A23" s="72" t="s">
        <v>15</v>
      </c>
      <c r="B23" s="76">
        <f>IF(OR(Statistics!B21&lt;3,Statistics!K21&lt;0.23),0,Statistics!B21)</f>
        <v>8</v>
      </c>
      <c r="C23" s="76">
        <f>IF(OR(Statistics!B21&lt;3,Statistics!K21&lt;0.23),0,Statistics!D21)</f>
        <v>51</v>
      </c>
      <c r="D23" s="135">
        <f>IF(OR(Statistics!B21&lt;3,Statistics!K21&lt;0.23),0,Statistics!I21)</f>
        <v>71</v>
      </c>
      <c r="E23" s="40"/>
      <c r="F23" s="139">
        <f t="shared" si="0"/>
        <v>11650.047156726769</v>
      </c>
      <c r="G23" s="63">
        <f t="shared" si="1"/>
        <v>7599.770862900937</v>
      </c>
      <c r="H23" s="63">
        <f t="shared" si="2"/>
        <v>4014.3885568120627</v>
      </c>
      <c r="I23" s="127">
        <f t="shared" si="3"/>
        <v>23264.20657643977</v>
      </c>
    </row>
    <row r="24" spans="1:9" ht="12.75">
      <c r="A24" s="71" t="s">
        <v>16</v>
      </c>
      <c r="B24" s="75">
        <f>IF(OR(Statistics!B22&lt;3,Statistics!K22&lt;0.23),0,Statistics!B22)</f>
        <v>0</v>
      </c>
      <c r="C24" s="75">
        <f>IF(OR(Statistics!B22&lt;3,Statistics!K22&lt;0.23),0,Statistics!D22)</f>
        <v>0</v>
      </c>
      <c r="D24" s="134">
        <f>IF(OR(Statistics!B22&lt;3,Statistics!K22&lt;0.23),0,Statistics!I22)</f>
        <v>0</v>
      </c>
      <c r="E24" s="43"/>
      <c r="F24" s="115">
        <f t="shared" si="0"/>
        <v>0</v>
      </c>
      <c r="G24" s="62">
        <f t="shared" si="1"/>
        <v>0</v>
      </c>
      <c r="H24" s="62">
        <f t="shared" si="2"/>
        <v>0</v>
      </c>
      <c r="I24" s="104">
        <f t="shared" si="3"/>
        <v>0</v>
      </c>
    </row>
    <row r="25" spans="1:9" ht="12.75">
      <c r="A25" s="71" t="s">
        <v>17</v>
      </c>
      <c r="B25" s="75">
        <f>IF(OR(Statistics!B23&lt;3,Statistics!K23&lt;0.23),0,Statistics!B23)</f>
        <v>0</v>
      </c>
      <c r="C25" s="75">
        <f>IF(OR(Statistics!B23&lt;3,Statistics!K23&lt;0.23),0,Statistics!D23)</f>
        <v>0</v>
      </c>
      <c r="D25" s="134">
        <f>IF(OR(Statistics!B23&lt;3,Statistics!K23&lt;0.23),0,Statistics!I23)</f>
        <v>0</v>
      </c>
      <c r="E25" s="43"/>
      <c r="F25" s="115">
        <f t="shared" si="0"/>
        <v>0</v>
      </c>
      <c r="G25" s="62">
        <f t="shared" si="1"/>
        <v>0</v>
      </c>
      <c r="H25" s="62">
        <f t="shared" si="2"/>
        <v>0</v>
      </c>
      <c r="I25" s="104">
        <f t="shared" si="3"/>
        <v>0</v>
      </c>
    </row>
    <row r="26" spans="1:9" s="36" customFormat="1" ht="12.75">
      <c r="A26" s="72" t="s">
        <v>18</v>
      </c>
      <c r="B26" s="76">
        <f>IF(OR(Statistics!B24&lt;3,Statistics!K24&lt;0.23),0,Statistics!B24)</f>
        <v>61</v>
      </c>
      <c r="C26" s="76">
        <f>IF(OR(Statistics!B24&lt;3,Statistics!K24&lt;0.23),0,Statistics!D24)</f>
        <v>248</v>
      </c>
      <c r="D26" s="135">
        <f>IF(OR(Statistics!B24&lt;3,Statistics!K24&lt;0.23),0,Statistics!I24)</f>
        <v>1294</v>
      </c>
      <c r="E26" s="40"/>
      <c r="F26" s="139">
        <f t="shared" si="0"/>
        <v>88831.60957004162</v>
      </c>
      <c r="G26" s="63">
        <f t="shared" si="1"/>
        <v>36955.748509792786</v>
      </c>
      <c r="H26" s="63">
        <f t="shared" si="2"/>
        <v>73163.64496499731</v>
      </c>
      <c r="I26" s="127">
        <f t="shared" si="3"/>
        <v>198951.0030448317</v>
      </c>
    </row>
    <row r="27" spans="1:9" s="23" customFormat="1" ht="12.75">
      <c r="A27" s="73" t="s">
        <v>19</v>
      </c>
      <c r="B27" s="77">
        <f>IF(OR(Statistics!B25&lt;3,Statistics!K25&lt;0.23),0,Statistics!B25)</f>
        <v>0</v>
      </c>
      <c r="C27" s="77">
        <f>IF(OR(Statistics!B25&lt;3,Statistics!K25&lt;0.23),0,Statistics!D25)</f>
        <v>0</v>
      </c>
      <c r="D27" s="136">
        <f>IF(OR(Statistics!B25&lt;3,Statistics!K25&lt;0.23),0,Statistics!I25)</f>
        <v>0</v>
      </c>
      <c r="E27" s="32"/>
      <c r="F27" s="116">
        <f t="shared" si="0"/>
        <v>0</v>
      </c>
      <c r="G27" s="65">
        <f t="shared" si="1"/>
        <v>0</v>
      </c>
      <c r="H27" s="65">
        <f t="shared" si="2"/>
        <v>0</v>
      </c>
      <c r="I27" s="105">
        <f t="shared" si="3"/>
        <v>0</v>
      </c>
    </row>
    <row r="28" spans="1:9" s="36" customFormat="1" ht="12.75">
      <c r="A28" s="72" t="s">
        <v>20</v>
      </c>
      <c r="B28" s="76">
        <f>IF(OR(Statistics!B26&lt;3,Statistics!K26&lt;0.23),0,Statistics!B26)</f>
        <v>8</v>
      </c>
      <c r="C28" s="76">
        <f>IF(OR(Statistics!B26&lt;3,Statistics!K26&lt;0.23),0,Statistics!D26)</f>
        <v>41</v>
      </c>
      <c r="D28" s="135">
        <f>IF(OR(Statistics!B26&lt;3,Statistics!K26&lt;0.23),0,Statistics!I26)</f>
        <v>146</v>
      </c>
      <c r="E28" s="40"/>
      <c r="F28" s="139">
        <f t="shared" si="0"/>
        <v>11650.047156726769</v>
      </c>
      <c r="G28" s="63">
        <f t="shared" si="1"/>
        <v>6109.619713312518</v>
      </c>
      <c r="H28" s="63">
        <f t="shared" si="2"/>
        <v>8254.93984921917</v>
      </c>
      <c r="I28" s="127">
        <f t="shared" si="3"/>
        <v>26014.60671925846</v>
      </c>
    </row>
    <row r="29" spans="1:9" ht="12.75">
      <c r="A29" s="71" t="s">
        <v>21</v>
      </c>
      <c r="B29" s="75">
        <f>IF(OR(Statistics!B27&lt;3,Statistics!K27&lt;0.23),0,Statistics!B27)</f>
        <v>0</v>
      </c>
      <c r="C29" s="75">
        <f>IF(OR(Statistics!B27&lt;3,Statistics!K27&lt;0.23),0,Statistics!D27)</f>
        <v>0</v>
      </c>
      <c r="D29" s="134">
        <f>IF(OR(Statistics!B27&lt;3,Statistics!K27&lt;0.23),0,Statistics!I27)</f>
        <v>0</v>
      </c>
      <c r="E29" s="43"/>
      <c r="F29" s="115">
        <f t="shared" si="0"/>
        <v>0</v>
      </c>
      <c r="G29" s="62">
        <f t="shared" si="1"/>
        <v>0</v>
      </c>
      <c r="H29" s="62">
        <f t="shared" si="2"/>
        <v>0</v>
      </c>
      <c r="I29" s="104">
        <f t="shared" si="3"/>
        <v>0</v>
      </c>
    </row>
    <row r="30" spans="1:9" s="36" customFormat="1" ht="12.75">
      <c r="A30" s="72" t="s">
        <v>22</v>
      </c>
      <c r="B30" s="76">
        <f>IF(OR(Statistics!B28&lt;3,Statistics!K28&lt;0.23),0,Statistics!B28)</f>
        <v>52</v>
      </c>
      <c r="C30" s="76">
        <f>IF(OR(Statistics!B28&lt;3,Statistics!K28&lt;0.23),0,Statistics!D28)</f>
        <v>271</v>
      </c>
      <c r="D30" s="135">
        <f>IF(OR(Statistics!B28&lt;3,Statistics!K28&lt;0.23),0,Statistics!I28)</f>
        <v>353</v>
      </c>
      <c r="E30" s="40"/>
      <c r="F30" s="139">
        <f t="shared" si="0"/>
        <v>75725.30651872398</v>
      </c>
      <c r="G30" s="63">
        <f t="shared" si="1"/>
        <v>40383.096153846156</v>
      </c>
      <c r="H30" s="63">
        <f t="shared" si="2"/>
        <v>19958.86141626279</v>
      </c>
      <c r="I30" s="127">
        <f t="shared" si="3"/>
        <v>136067.26408883292</v>
      </c>
    </row>
    <row r="31" spans="1:9" ht="12.75">
      <c r="A31" s="71" t="s">
        <v>23</v>
      </c>
      <c r="B31" s="75">
        <f>IF(OR(Statistics!B29&lt;3,Statistics!K29&lt;0.23),0,Statistics!B29)</f>
        <v>0</v>
      </c>
      <c r="C31" s="75">
        <f>IF(OR(Statistics!B29&lt;3,Statistics!K29&lt;0.23),0,Statistics!D29)</f>
        <v>0</v>
      </c>
      <c r="D31" s="134">
        <f>IF(OR(Statistics!B29&lt;3,Statistics!K29&lt;0.23),0,Statistics!I29)</f>
        <v>0</v>
      </c>
      <c r="E31" s="43"/>
      <c r="F31" s="115">
        <f t="shared" si="0"/>
        <v>0</v>
      </c>
      <c r="G31" s="62">
        <f t="shared" si="1"/>
        <v>0</v>
      </c>
      <c r="H31" s="62">
        <f t="shared" si="2"/>
        <v>0</v>
      </c>
      <c r="I31" s="104">
        <f t="shared" si="3"/>
        <v>0</v>
      </c>
    </row>
    <row r="32" spans="1:9" s="39" customFormat="1" ht="12" customHeight="1">
      <c r="A32" s="74" t="s">
        <v>24</v>
      </c>
      <c r="B32" s="78">
        <f>IF(OR(Statistics!B30&lt;3,Statistics!K30&lt;0.23),0,Statistics!B30)</f>
        <v>460</v>
      </c>
      <c r="C32" s="78">
        <f>IF(OR(Statistics!B30&lt;3,Statistics!K30&lt;0.23),0,Statistics!D30)</f>
        <v>2377</v>
      </c>
      <c r="D32" s="137">
        <f>IF(OR(Statistics!B30&lt;3,Statistics!K30&lt;0.23),0,Statistics!I30)</f>
        <v>5416</v>
      </c>
      <c r="E32" s="38"/>
      <c r="F32" s="140">
        <f t="shared" si="0"/>
        <v>669877.7115117892</v>
      </c>
      <c r="G32" s="64">
        <f t="shared" si="1"/>
        <v>354208.92825716716</v>
      </c>
      <c r="H32" s="64">
        <f t="shared" si="2"/>
        <v>306224.343995692</v>
      </c>
      <c r="I32" s="128">
        <f t="shared" si="3"/>
        <v>1330310.9837646484</v>
      </c>
    </row>
    <row r="33" spans="1:9" ht="12.75">
      <c r="A33" s="71" t="s">
        <v>25</v>
      </c>
      <c r="B33" s="75">
        <f>IF(OR(Statistics!B31&lt;3,Statistics!K31&lt;0.23),0,Statistics!B31)</f>
        <v>0</v>
      </c>
      <c r="C33" s="75">
        <f>IF(OR(Statistics!B31&lt;3,Statistics!K31&lt;0.23),0,Statistics!D31)</f>
        <v>0</v>
      </c>
      <c r="D33" s="134">
        <f>IF(OR(Statistics!B31&lt;3,Statistics!K31&lt;0.23),0,Statistics!I31)</f>
        <v>0</v>
      </c>
      <c r="E33" s="43"/>
      <c r="F33" s="115">
        <f t="shared" si="0"/>
        <v>0</v>
      </c>
      <c r="G33" s="62">
        <f t="shared" si="1"/>
        <v>0</v>
      </c>
      <c r="H33" s="62">
        <f t="shared" si="2"/>
        <v>0</v>
      </c>
      <c r="I33" s="104">
        <f t="shared" si="3"/>
        <v>0</v>
      </c>
    </row>
    <row r="34" spans="1:9" ht="12.75">
      <c r="A34" s="71" t="s">
        <v>26</v>
      </c>
      <c r="B34" s="75">
        <f>IF(OR(Statistics!B32&lt;3,Statistics!K32&lt;0.23),0,Statistics!B32)</f>
        <v>0</v>
      </c>
      <c r="C34" s="75">
        <f>IF(OR(Statistics!B32&lt;3,Statistics!K32&lt;0.23),0,Statistics!D32)</f>
        <v>0</v>
      </c>
      <c r="D34" s="134">
        <f>IF(OR(Statistics!B32&lt;3,Statistics!K32&lt;0.23),0,Statistics!I32)</f>
        <v>0</v>
      </c>
      <c r="E34" s="43"/>
      <c r="F34" s="115">
        <f t="shared" si="0"/>
        <v>0</v>
      </c>
      <c r="G34" s="62">
        <f t="shared" si="1"/>
        <v>0</v>
      </c>
      <c r="H34" s="62">
        <f t="shared" si="2"/>
        <v>0</v>
      </c>
      <c r="I34" s="104">
        <f t="shared" si="3"/>
        <v>0</v>
      </c>
    </row>
    <row r="35" spans="1:9" s="36" customFormat="1" ht="12.75">
      <c r="A35" s="72" t="s">
        <v>27</v>
      </c>
      <c r="B35" s="76">
        <f>IF(OR(Statistics!B33&lt;3,Statistics!K33&lt;0.23),0,Statistics!B33)</f>
        <v>9</v>
      </c>
      <c r="C35" s="76">
        <f>IF(OR(Statistics!B33&lt;3,Statistics!K33&lt;0.23),0,Statistics!D33)</f>
        <v>32</v>
      </c>
      <c r="D35" s="135">
        <f>IF(OR(Statistics!B33&lt;3,Statistics!K33&lt;0.23),0,Statistics!I33)</f>
        <v>112</v>
      </c>
      <c r="E35" s="40"/>
      <c r="F35" s="139">
        <f t="shared" si="0"/>
        <v>13106.303051317615</v>
      </c>
      <c r="G35" s="63">
        <f t="shared" si="1"/>
        <v>4768.483678682941</v>
      </c>
      <c r="H35" s="63">
        <f t="shared" si="2"/>
        <v>6332.556596661281</v>
      </c>
      <c r="I35" s="127">
        <f t="shared" si="3"/>
        <v>24207.343326661838</v>
      </c>
    </row>
    <row r="36" spans="1:9" ht="12.75">
      <c r="A36" s="71" t="s">
        <v>28</v>
      </c>
      <c r="B36" s="75">
        <f>IF(OR(Statistics!B34&lt;3,Statistics!K34&lt;0.23),0,Statistics!B34)</f>
        <v>0</v>
      </c>
      <c r="C36" s="75">
        <f>IF(OR(Statistics!B34&lt;3,Statistics!K34&lt;0.23),0,Statistics!D34)</f>
        <v>0</v>
      </c>
      <c r="D36" s="134">
        <f>IF(OR(Statistics!B34&lt;3,Statistics!K34&lt;0.23),0,Statistics!I34)</f>
        <v>0</v>
      </c>
      <c r="E36" s="43"/>
      <c r="F36" s="115">
        <f t="shared" si="0"/>
        <v>0</v>
      </c>
      <c r="G36" s="62">
        <f t="shared" si="1"/>
        <v>0</v>
      </c>
      <c r="H36" s="62">
        <f t="shared" si="2"/>
        <v>0</v>
      </c>
      <c r="I36" s="104">
        <f t="shared" si="3"/>
        <v>0</v>
      </c>
    </row>
    <row r="37" spans="1:9" ht="12.75">
      <c r="A37" s="73" t="s">
        <v>29</v>
      </c>
      <c r="B37" s="75">
        <f>IF(OR(Statistics!B35&lt;3,Statistics!K35&lt;0.23),0,Statistics!B35)</f>
        <v>0</v>
      </c>
      <c r="C37" s="75">
        <f>IF(OR(Statistics!B35&lt;3,Statistics!K35&lt;0.23),0,Statistics!D35)</f>
        <v>0</v>
      </c>
      <c r="D37" s="134">
        <f>IF(OR(Statistics!B35&lt;3,Statistics!K35&lt;0.23),0,Statistics!I35)</f>
        <v>0</v>
      </c>
      <c r="E37" s="43"/>
      <c r="F37" s="115">
        <f t="shared" si="0"/>
        <v>0</v>
      </c>
      <c r="G37" s="62">
        <f t="shared" si="1"/>
        <v>0</v>
      </c>
      <c r="H37" s="62">
        <f t="shared" si="2"/>
        <v>0</v>
      </c>
      <c r="I37" s="104">
        <f t="shared" si="3"/>
        <v>0</v>
      </c>
    </row>
    <row r="38" spans="1:9" ht="12.75">
      <c r="A38" s="71" t="s">
        <v>30</v>
      </c>
      <c r="B38" s="75">
        <f>IF(OR(Statistics!B36&lt;3,Statistics!K36&lt;0.23),0,Statistics!B36)</f>
        <v>0</v>
      </c>
      <c r="C38" s="75">
        <f>IF(OR(Statistics!B36&lt;3,Statistics!K36&lt;0.23),0,Statistics!D36)</f>
        <v>0</v>
      </c>
      <c r="D38" s="134">
        <f>IF(OR(Statistics!B36&lt;3,Statistics!K36&lt;0.23),0,Statistics!I36)</f>
        <v>0</v>
      </c>
      <c r="E38" s="43"/>
      <c r="F38" s="115">
        <f t="shared" si="0"/>
        <v>0</v>
      </c>
      <c r="G38" s="62">
        <f t="shared" si="1"/>
        <v>0</v>
      </c>
      <c r="H38" s="62">
        <f t="shared" si="2"/>
        <v>0</v>
      </c>
      <c r="I38" s="104">
        <f t="shared" si="3"/>
        <v>0</v>
      </c>
    </row>
    <row r="39" spans="1:9" ht="12.75">
      <c r="A39" s="71" t="s">
        <v>31</v>
      </c>
      <c r="B39" s="75">
        <f>IF(OR(Statistics!B37&lt;3,Statistics!K37&lt;0.23),0,Statistics!B37)</f>
        <v>0</v>
      </c>
      <c r="C39" s="75">
        <f>IF(OR(Statistics!B37&lt;3,Statistics!K37&lt;0.23),0,Statistics!D37)</f>
        <v>0</v>
      </c>
      <c r="D39" s="134">
        <f>IF(OR(Statistics!B37&lt;3,Statistics!K37&lt;0.23),0,Statistics!I37)</f>
        <v>0</v>
      </c>
      <c r="E39" s="43"/>
      <c r="F39" s="115">
        <f t="shared" si="0"/>
        <v>0</v>
      </c>
      <c r="G39" s="62">
        <f t="shared" si="1"/>
        <v>0</v>
      </c>
      <c r="H39" s="62">
        <f t="shared" si="2"/>
        <v>0</v>
      </c>
      <c r="I39" s="104">
        <f t="shared" si="3"/>
        <v>0</v>
      </c>
    </row>
    <row r="40" spans="1:9" ht="12.75">
      <c r="A40" s="71" t="s">
        <v>32</v>
      </c>
      <c r="B40" s="75">
        <f>IF(OR(Statistics!B38&lt;3,Statistics!K38&lt;0.23),0,Statistics!B38)</f>
        <v>0</v>
      </c>
      <c r="C40" s="75">
        <f>IF(OR(Statistics!B38&lt;3,Statistics!K38&lt;0.23),0,Statistics!D38)</f>
        <v>0</v>
      </c>
      <c r="D40" s="134">
        <f>IF(OR(Statistics!B38&lt;3,Statistics!K38&lt;0.23),0,Statistics!I38)</f>
        <v>0</v>
      </c>
      <c r="E40" s="43"/>
      <c r="F40" s="115">
        <f t="shared" si="0"/>
        <v>0</v>
      </c>
      <c r="G40" s="62">
        <f t="shared" si="1"/>
        <v>0</v>
      </c>
      <c r="H40" s="62">
        <f t="shared" si="2"/>
        <v>0</v>
      </c>
      <c r="I40" s="104">
        <f t="shared" si="3"/>
        <v>0</v>
      </c>
    </row>
    <row r="41" spans="1:9" s="39" customFormat="1" ht="12.75">
      <c r="A41" s="74" t="s">
        <v>33</v>
      </c>
      <c r="B41" s="76">
        <f>IF(OR(Statistics!B39&lt;3,Statistics!K39&lt;0.23),0,Statistics!B39)</f>
        <v>15</v>
      </c>
      <c r="C41" s="76">
        <f>IF(OR(Statistics!B39&lt;3,Statistics!K39&lt;0.23),0,Statistics!D39)</f>
        <v>39</v>
      </c>
      <c r="D41" s="135">
        <f>IF(OR(Statistics!B39&lt;3,Statistics!K39&lt;0.23),0,Statistics!I39)</f>
        <v>86</v>
      </c>
      <c r="E41" s="38"/>
      <c r="F41" s="139">
        <f t="shared" si="0"/>
        <v>21843.83841886269</v>
      </c>
      <c r="G41" s="63">
        <f t="shared" si="1"/>
        <v>5811.589483394833</v>
      </c>
      <c r="H41" s="63">
        <f t="shared" si="2"/>
        <v>4862.498815293485</v>
      </c>
      <c r="I41" s="128">
        <f t="shared" si="3"/>
        <v>32517.92671755101</v>
      </c>
    </row>
    <row r="42" spans="1:9" s="33" customFormat="1" ht="13.5" thickBot="1">
      <c r="A42" s="141"/>
      <c r="B42" s="142"/>
      <c r="C42" s="142"/>
      <c r="D42" s="143"/>
      <c r="E42" s="144"/>
      <c r="F42" s="145"/>
      <c r="G42" s="146"/>
      <c r="H42" s="146"/>
      <c r="I42" s="147"/>
    </row>
    <row r="43" spans="1:9" s="79" customFormat="1" ht="13.5" thickBot="1">
      <c r="A43" s="148" t="s">
        <v>34</v>
      </c>
      <c r="B43" s="149">
        <f>SUM(B8:B42)</f>
        <v>721</v>
      </c>
      <c r="C43" s="149">
        <f>SUM(C8:C42)</f>
        <v>3523</v>
      </c>
      <c r="D43" s="150">
        <f>SUM(D8:D42)</f>
        <v>9285</v>
      </c>
      <c r="E43" s="151"/>
      <c r="F43" s="152">
        <f>SUM(F8:F42)</f>
        <v>1049960.5</v>
      </c>
      <c r="G43" s="153">
        <f>SUM(G8:G42)</f>
        <v>524980.25</v>
      </c>
      <c r="H43" s="153">
        <f>SUM(H8:H41)</f>
        <v>524980.25</v>
      </c>
      <c r="I43" s="154">
        <f>SUM(I8:I42)</f>
        <v>2099921</v>
      </c>
    </row>
  </sheetData>
  <mergeCells count="3">
    <mergeCell ref="B3:D3"/>
    <mergeCell ref="B4:D4"/>
    <mergeCell ref="B5:D5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F4" sqref="F4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47" t="s">
        <v>70</v>
      </c>
      <c r="B1" s="44"/>
      <c r="C1" s="44"/>
      <c r="D1" s="44"/>
      <c r="E1" s="2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2.75">
      <c r="A4" s="44"/>
      <c r="B4" s="226" t="s">
        <v>73</v>
      </c>
      <c r="C4" s="226"/>
      <c r="D4" s="226"/>
      <c r="E4" s="170"/>
      <c r="F4" s="44"/>
      <c r="G4" s="44"/>
      <c r="H4" s="44"/>
      <c r="I4" s="47"/>
    </row>
    <row r="5" spans="1:9" ht="12.75">
      <c r="A5" s="44"/>
      <c r="B5" s="226" t="s">
        <v>74</v>
      </c>
      <c r="C5" s="226"/>
      <c r="D5" s="226"/>
      <c r="E5" s="170"/>
      <c r="F5" s="44"/>
      <c r="G5" s="44"/>
      <c r="H5" s="44"/>
      <c r="I5" s="47"/>
    </row>
    <row r="6" spans="1:9" ht="13.5" thickBot="1">
      <c r="A6" s="44"/>
      <c r="B6" s="226" t="s">
        <v>75</v>
      </c>
      <c r="C6" s="226"/>
      <c r="D6" s="226"/>
      <c r="E6" s="170"/>
      <c r="F6" s="44"/>
      <c r="G6" s="44"/>
      <c r="H6" s="44"/>
      <c r="I6" s="47"/>
    </row>
    <row r="7" spans="1:9" ht="13.5" thickBot="1">
      <c r="A7" s="44"/>
      <c r="B7" s="44"/>
      <c r="C7" s="44"/>
      <c r="D7" s="44"/>
      <c r="E7" s="168"/>
      <c r="F7" s="138" t="s">
        <v>35</v>
      </c>
      <c r="G7" s="125" t="s">
        <v>52</v>
      </c>
      <c r="H7" s="126" t="s">
        <v>50</v>
      </c>
      <c r="I7" s="173"/>
    </row>
    <row r="8" spans="1:9" ht="13.5" thickBot="1">
      <c r="A8" s="6"/>
      <c r="B8" s="130" t="s">
        <v>35</v>
      </c>
      <c r="C8" s="131" t="s">
        <v>52</v>
      </c>
      <c r="D8" s="132" t="s">
        <v>50</v>
      </c>
      <c r="E8" s="169"/>
      <c r="F8" s="114">
        <v>0.5</v>
      </c>
      <c r="G8" s="61">
        <v>0.25</v>
      </c>
      <c r="H8" s="103">
        <v>0.25</v>
      </c>
      <c r="I8" s="129" t="s">
        <v>34</v>
      </c>
    </row>
    <row r="9" spans="1:9" ht="12.75">
      <c r="A9" s="71" t="s">
        <v>0</v>
      </c>
      <c r="B9" s="75">
        <f>IF(OR(Statistics!B6&lt;3,Statistics!K6&lt;0.23,Statistics!E6&lt;0.01),0,Statistics!B6)</f>
        <v>0</v>
      </c>
      <c r="C9" s="75">
        <f>IF(OR(Statistics!B6&lt;3,Statistics!K6&lt;0.23,Statistics!E6&lt;0.01),0,Statistics!D6)</f>
        <v>0</v>
      </c>
      <c r="D9" s="133">
        <f>IF(OR(Statistics!B6&lt;3,Statistics!K6&lt;0.23,Statistics!E6&lt;0.01),0,Statistics!I6)</f>
        <v>0</v>
      </c>
      <c r="E9" s="43"/>
      <c r="F9" s="115">
        <f>(B9/$B$44)*$A$2*$F$8</f>
        <v>0</v>
      </c>
      <c r="G9" s="62">
        <f>(C9/$C$44)*$A$2*$G$8</f>
        <v>0</v>
      </c>
      <c r="H9" s="62">
        <f>(D9/$D$44)*$A$2*$H$8</f>
        <v>0</v>
      </c>
      <c r="I9" s="104">
        <f>SUM(F9:H9)</f>
        <v>0</v>
      </c>
    </row>
    <row r="10" spans="1:9" ht="12.75">
      <c r="A10" s="71" t="s">
        <v>1</v>
      </c>
      <c r="B10" s="75">
        <f>IF(OR(Statistics!B7&lt;3,Statistics!K7&lt;0.23,Statistics!E7&lt;0.01),0,Statistics!B7)</f>
        <v>0</v>
      </c>
      <c r="C10" s="75">
        <f>IF(OR(Statistics!B7&lt;3,Statistics!K7&lt;0.23,Statistics!E7&lt;0.01),0,Statistics!D7)</f>
        <v>0</v>
      </c>
      <c r="D10" s="134">
        <f>IF(OR(Statistics!B7&lt;3,Statistics!K7&lt;0.23,Statistics!E7&lt;0.01),0,Statistics!I7)</f>
        <v>0</v>
      </c>
      <c r="E10" s="43"/>
      <c r="F10" s="115">
        <f aca="true" t="shared" si="0" ref="F10:F42">(B10/$B$44)*$A$2*$F$8</f>
        <v>0</v>
      </c>
      <c r="G10" s="62">
        <f aca="true" t="shared" si="1" ref="G10:G42">(C10/$C$44)*$A$2*$G$8</f>
        <v>0</v>
      </c>
      <c r="H10" s="62">
        <f aca="true" t="shared" si="2" ref="H10:H42">(D10/$D$44)*$A$2*$H$8</f>
        <v>0</v>
      </c>
      <c r="I10" s="104">
        <f aca="true" t="shared" si="3" ref="I10:I42">SUM(F10:H10)</f>
        <v>0</v>
      </c>
    </row>
    <row r="11" spans="1:9" ht="12.75">
      <c r="A11" s="72" t="s">
        <v>2</v>
      </c>
      <c r="B11" s="76">
        <f>IF(OR(Statistics!B8&lt;3,Statistics!K8&lt;0.23,Statistics!E8&lt;0.01),0,Statistics!B8)</f>
        <v>46</v>
      </c>
      <c r="C11" s="76">
        <f>IF(OR(Statistics!B8&lt;3,Statistics!K8&lt;0.23,Statistics!E8&lt;0.01),0,Statistics!D8)</f>
        <v>194</v>
      </c>
      <c r="D11" s="135">
        <f>IF(OR(Statistics!B8&lt;3,Statistics!K8&lt;0.23,Statistics!E8&lt;0.01),0,Statistics!I8)</f>
        <v>551</v>
      </c>
      <c r="E11" s="40"/>
      <c r="F11" s="139">
        <f t="shared" si="0"/>
        <v>69896.06801736614</v>
      </c>
      <c r="G11" s="63">
        <f t="shared" si="1"/>
        <v>29814.452137002343</v>
      </c>
      <c r="H11" s="63">
        <f t="shared" si="2"/>
        <v>32305.574910654454</v>
      </c>
      <c r="I11" s="127">
        <f t="shared" si="3"/>
        <v>132016.09506502294</v>
      </c>
    </row>
    <row r="12" spans="1:9" ht="12.75">
      <c r="A12" s="71" t="s">
        <v>3</v>
      </c>
      <c r="B12" s="75">
        <f>IF(OR(Statistics!B9&lt;3,Statistics!K9&lt;0.23,Statistics!E9&lt;0.01),0,Statistics!B9)</f>
        <v>0</v>
      </c>
      <c r="C12" s="75">
        <f>IF(OR(Statistics!B9&lt;3,Statistics!K9&lt;0.23,Statistics!E9&lt;0.01),0,Statistics!D9)</f>
        <v>0</v>
      </c>
      <c r="D12" s="134">
        <f>IF(OR(Statistics!B9&lt;3,Statistics!K9&lt;0.23,Statistics!E9&lt;0.01),0,Statistics!I9)</f>
        <v>0</v>
      </c>
      <c r="E12" s="43"/>
      <c r="F12" s="115">
        <f t="shared" si="0"/>
        <v>0</v>
      </c>
      <c r="G12" s="62">
        <f t="shared" si="1"/>
        <v>0</v>
      </c>
      <c r="H12" s="62">
        <f t="shared" si="2"/>
        <v>0</v>
      </c>
      <c r="I12" s="104">
        <f t="shared" si="3"/>
        <v>0</v>
      </c>
    </row>
    <row r="13" spans="1:9" ht="12.75">
      <c r="A13" s="73" t="s">
        <v>4</v>
      </c>
      <c r="B13" s="77">
        <f>IF(OR(Statistics!B10&lt;3,Statistics!K10&lt;0.23,Statistics!E10&lt;0.01),0,Statistics!B10)</f>
        <v>0</v>
      </c>
      <c r="C13" s="77">
        <f>IF(OR(Statistics!B10&lt;3,Statistics!K10&lt;0.23,Statistics!E10&lt;0.01),0,Statistics!D10)</f>
        <v>0</v>
      </c>
      <c r="D13" s="136">
        <f>IF(OR(Statistics!B10&lt;3,Statistics!K10&lt;0.23,Statistics!E10&lt;0.01),0,Statistics!I10)</f>
        <v>0</v>
      </c>
      <c r="E13" s="32"/>
      <c r="F13" s="116">
        <f t="shared" si="0"/>
        <v>0</v>
      </c>
      <c r="G13" s="65">
        <f t="shared" si="1"/>
        <v>0</v>
      </c>
      <c r="H13" s="65">
        <f t="shared" si="2"/>
        <v>0</v>
      </c>
      <c r="I13" s="105">
        <f t="shared" si="3"/>
        <v>0</v>
      </c>
    </row>
    <row r="14" spans="1:9" s="91" customFormat="1" ht="12.75">
      <c r="A14" s="90" t="s">
        <v>5</v>
      </c>
      <c r="B14" s="218">
        <f>IF(OR(Statistics!B11&lt;3,Statistics!K11&lt;0.23,Statistics!E11&lt;0.01),0,Statistics!B11)</f>
        <v>0</v>
      </c>
      <c r="C14" s="218">
        <f>IF(OR(Statistics!B11&lt;3,Statistics!K11&lt;0.23,Statistics!E11&lt;0.01),0,Statistics!D11)</f>
        <v>0</v>
      </c>
      <c r="D14" s="219">
        <f>IF(OR(Statistics!B11&lt;3,Statistics!K11&lt;0.23,Statistics!E11&lt;0.01),0,Statistics!I11)</f>
        <v>0</v>
      </c>
      <c r="E14" s="220"/>
      <c r="F14" s="221">
        <f t="shared" si="0"/>
        <v>0</v>
      </c>
      <c r="G14" s="216">
        <f t="shared" si="1"/>
        <v>0</v>
      </c>
      <c r="H14" s="216">
        <f t="shared" si="2"/>
        <v>0</v>
      </c>
      <c r="I14" s="222">
        <f t="shared" si="3"/>
        <v>0</v>
      </c>
    </row>
    <row r="15" spans="1:9" ht="12.75">
      <c r="A15" s="71" t="s">
        <v>6</v>
      </c>
      <c r="B15" s="75">
        <f>IF(OR(Statistics!B12&lt;3,Statistics!K12&lt;0.23,Statistics!E12&lt;0.01),0,Statistics!B12)</f>
        <v>0</v>
      </c>
      <c r="C15" s="75">
        <f>IF(OR(Statistics!B12&lt;3,Statistics!K12&lt;0.23,Statistics!E12&lt;0.01),0,Statistics!D12)</f>
        <v>0</v>
      </c>
      <c r="D15" s="134">
        <f>IF(OR(Statistics!B12&lt;3,Statistics!K12&lt;0.23,Statistics!E12&lt;0.01),0,Statistics!I12)</f>
        <v>0</v>
      </c>
      <c r="E15" s="43"/>
      <c r="F15" s="115">
        <f t="shared" si="0"/>
        <v>0</v>
      </c>
      <c r="G15" s="62">
        <f t="shared" si="1"/>
        <v>0</v>
      </c>
      <c r="H15" s="62">
        <f t="shared" si="2"/>
        <v>0</v>
      </c>
      <c r="I15" s="104">
        <f t="shared" si="3"/>
        <v>0</v>
      </c>
    </row>
    <row r="16" spans="1:9" ht="12.75">
      <c r="A16" s="71" t="s">
        <v>7</v>
      </c>
      <c r="B16" s="75">
        <f>IF(OR(Statistics!B13&lt;3,Statistics!K13&lt;0.23,Statistics!E13&lt;0.01),0,Statistics!B13)</f>
        <v>0</v>
      </c>
      <c r="C16" s="75">
        <f>IF(OR(Statistics!B13&lt;3,Statistics!K13&lt;0.23,Statistics!E13&lt;0.01),0,Statistics!D13)</f>
        <v>0</v>
      </c>
      <c r="D16" s="134">
        <f>IF(OR(Statistics!B13&lt;3,Statistics!K13&lt;0.23,Statistics!E13&lt;0.01),0,Statistics!I13)</f>
        <v>0</v>
      </c>
      <c r="E16" s="43"/>
      <c r="F16" s="115">
        <f t="shared" si="0"/>
        <v>0</v>
      </c>
      <c r="G16" s="62">
        <f t="shared" si="1"/>
        <v>0</v>
      </c>
      <c r="H16" s="62">
        <f t="shared" si="2"/>
        <v>0</v>
      </c>
      <c r="I16" s="104">
        <f t="shared" si="3"/>
        <v>0</v>
      </c>
    </row>
    <row r="17" spans="1:9" ht="12.75">
      <c r="A17" s="72" t="s">
        <v>8</v>
      </c>
      <c r="B17" s="76">
        <f>IF(OR(Statistics!B14&lt;3,Statistics!K14&lt;0.23,Statistics!E14&lt;0.01),0,Statistics!B14)</f>
        <v>15</v>
      </c>
      <c r="C17" s="76">
        <f>IF(OR(Statistics!B14&lt;3,Statistics!K14&lt;0.23,Statistics!E14&lt;0.01),0,Statistics!D14)</f>
        <v>52</v>
      </c>
      <c r="D17" s="135">
        <f>IF(OR(Statistics!B14&lt;3,Statistics!K14&lt;0.23,Statistics!E14&lt;0.01),0,Statistics!I14)</f>
        <v>183</v>
      </c>
      <c r="E17" s="40"/>
      <c r="F17" s="139">
        <f t="shared" si="0"/>
        <v>22792.19609261939</v>
      </c>
      <c r="G17" s="63">
        <f t="shared" si="1"/>
        <v>7991.502634660421</v>
      </c>
      <c r="H17" s="63">
        <f t="shared" si="2"/>
        <v>10729.437765244582</v>
      </c>
      <c r="I17" s="127">
        <f t="shared" si="3"/>
        <v>41513.13649252439</v>
      </c>
    </row>
    <row r="18" spans="1:9" ht="12.75">
      <c r="A18" s="74" t="s">
        <v>9</v>
      </c>
      <c r="B18" s="78">
        <f>IF(OR(Statistics!B15&lt;3,Statistics!K15&lt;0.23,Statistics!E15&lt;0.01),0,Statistics!B15)</f>
        <v>10</v>
      </c>
      <c r="C18" s="78">
        <f>IF(OR(Statistics!B15&lt;3,Statistics!K15&lt;0.23,Statistics!E15&lt;0.01),0,Statistics!D15)</f>
        <v>56</v>
      </c>
      <c r="D18" s="137">
        <f>IF(OR(Statistics!B15&lt;3,Statistics!K15&lt;0.23,Statistics!E15&lt;0.01),0,Statistics!I15)</f>
        <v>546</v>
      </c>
      <c r="E18" s="38"/>
      <c r="F18" s="140">
        <f t="shared" si="0"/>
        <v>15194.797395079595</v>
      </c>
      <c r="G18" s="64">
        <f t="shared" si="1"/>
        <v>8606.233606557378</v>
      </c>
      <c r="H18" s="64">
        <f t="shared" si="2"/>
        <v>32012.42087335269</v>
      </c>
      <c r="I18" s="128">
        <f t="shared" si="3"/>
        <v>55813.45187498967</v>
      </c>
    </row>
    <row r="19" spans="1:9" ht="12.75">
      <c r="A19" s="71" t="s">
        <v>10</v>
      </c>
      <c r="B19" s="75">
        <f>IF(OR(Statistics!B16&lt;3,Statistics!K16&lt;0.23,Statistics!E16&lt;0.01),0,Statistics!B16)</f>
        <v>0</v>
      </c>
      <c r="C19" s="75">
        <f>IF(OR(Statistics!B16&lt;3,Statistics!K16&lt;0.23,Statistics!E16&lt;0.01),0,Statistics!D16)</f>
        <v>0</v>
      </c>
      <c r="D19" s="134">
        <f>IF(OR(Statistics!B16&lt;3,Statistics!K16&lt;0.23,Statistics!E16&lt;0.01),0,Statistics!I16)</f>
        <v>0</v>
      </c>
      <c r="E19" s="43"/>
      <c r="F19" s="115">
        <f t="shared" si="0"/>
        <v>0</v>
      </c>
      <c r="G19" s="62">
        <f t="shared" si="1"/>
        <v>0</v>
      </c>
      <c r="H19" s="62">
        <f t="shared" si="2"/>
        <v>0</v>
      </c>
      <c r="I19" s="104">
        <f t="shared" si="3"/>
        <v>0</v>
      </c>
    </row>
    <row r="20" spans="1:9" ht="12.75">
      <c r="A20" s="71" t="s">
        <v>11</v>
      </c>
      <c r="B20" s="75">
        <f>IF(OR(Statistics!B17&lt;3,Statistics!K17&lt;0.23,Statistics!E17&lt;0.01),0,Statistics!B17)</f>
        <v>0</v>
      </c>
      <c r="C20" s="75">
        <f>IF(OR(Statistics!B17&lt;3,Statistics!K17&lt;0.23,Statistics!E17&lt;0.01),0,Statistics!D17)</f>
        <v>0</v>
      </c>
      <c r="D20" s="134">
        <f>IF(OR(Statistics!B17&lt;3,Statistics!K17&lt;0.23,Statistics!E17&lt;0.01),0,Statistics!I17)</f>
        <v>0</v>
      </c>
      <c r="E20" s="43"/>
      <c r="F20" s="115">
        <f t="shared" si="0"/>
        <v>0</v>
      </c>
      <c r="G20" s="62">
        <f t="shared" si="1"/>
        <v>0</v>
      </c>
      <c r="H20" s="62">
        <f t="shared" si="2"/>
        <v>0</v>
      </c>
      <c r="I20" s="104">
        <f t="shared" si="3"/>
        <v>0</v>
      </c>
    </row>
    <row r="21" spans="1:9" ht="12.75">
      <c r="A21" s="71" t="s">
        <v>12</v>
      </c>
      <c r="B21" s="75">
        <f>IF(OR(Statistics!B18&lt;3,Statistics!K18&lt;0.23,Statistics!E18&lt;0.01),0,Statistics!B18)</f>
        <v>0</v>
      </c>
      <c r="C21" s="75">
        <f>IF(OR(Statistics!B18&lt;3,Statistics!K18&lt;0.23,Statistics!E18&lt;0.01),0,Statistics!D18)</f>
        <v>0</v>
      </c>
      <c r="D21" s="134">
        <f>IF(OR(Statistics!B18&lt;3,Statistics!K18&lt;0.23,Statistics!E18&lt;0.01),0,Statistics!I18)</f>
        <v>0</v>
      </c>
      <c r="E21" s="43"/>
      <c r="F21" s="115">
        <f t="shared" si="0"/>
        <v>0</v>
      </c>
      <c r="G21" s="62">
        <f t="shared" si="1"/>
        <v>0</v>
      </c>
      <c r="H21" s="62">
        <f t="shared" si="2"/>
        <v>0</v>
      </c>
      <c r="I21" s="104">
        <f t="shared" si="3"/>
        <v>0</v>
      </c>
    </row>
    <row r="22" spans="1:9" ht="12.75">
      <c r="A22" s="72" t="s">
        <v>13</v>
      </c>
      <c r="B22" s="76">
        <f>IF(OR(Statistics!B19&lt;3,Statistics!K19&lt;0.23,Statistics!E19&lt;0.01),0,Statistics!B19)</f>
        <v>31</v>
      </c>
      <c r="C22" s="76">
        <f>IF(OR(Statistics!B19&lt;3,Statistics!K19&lt;0.23,Statistics!E19&lt;0.01),0,Statistics!D19)</f>
        <v>126</v>
      </c>
      <c r="D22" s="135">
        <f>IF(OR(Statistics!B19&lt;3,Statistics!K19&lt;0.23,Statistics!E19&lt;0.01),0,Statistics!I19)</f>
        <v>394</v>
      </c>
      <c r="E22" s="40"/>
      <c r="F22" s="139">
        <f t="shared" si="0"/>
        <v>47103.871924746745</v>
      </c>
      <c r="G22" s="63">
        <f t="shared" si="1"/>
        <v>19364.025614754097</v>
      </c>
      <c r="H22" s="63">
        <f t="shared" si="2"/>
        <v>23100.53813937905</v>
      </c>
      <c r="I22" s="127">
        <f t="shared" si="3"/>
        <v>89568.43567887989</v>
      </c>
    </row>
    <row r="23" spans="1:9" ht="12.75">
      <c r="A23" s="73" t="s">
        <v>14</v>
      </c>
      <c r="B23" s="77">
        <f>IF(OR(Statistics!B20&lt;3,Statistics!K20&lt;0.23,Statistics!E20&lt;0.01),0,Statistics!B20)</f>
        <v>0</v>
      </c>
      <c r="C23" s="77">
        <f>IF(OR(Statistics!B20&lt;3,Statistics!K20&lt;0.23,Statistics!E20&lt;0.01),0,Statistics!D20)</f>
        <v>0</v>
      </c>
      <c r="D23" s="136">
        <f>IF(OR(Statistics!B20&lt;3,Statistics!K20&lt;0.23,Statistics!E20&lt;0.01),0,Statistics!I20)</f>
        <v>0</v>
      </c>
      <c r="E23" s="32"/>
      <c r="F23" s="116">
        <f t="shared" si="0"/>
        <v>0</v>
      </c>
      <c r="G23" s="65">
        <f t="shared" si="1"/>
        <v>0</v>
      </c>
      <c r="H23" s="65">
        <f t="shared" si="2"/>
        <v>0</v>
      </c>
      <c r="I23" s="105">
        <f t="shared" si="3"/>
        <v>0</v>
      </c>
    </row>
    <row r="24" spans="1:9" ht="12.75">
      <c r="A24" s="72" t="s">
        <v>15</v>
      </c>
      <c r="B24" s="76">
        <f>IF(OR(Statistics!B21&lt;3,Statistics!K21&lt;0.23,Statistics!E21&lt;0.01),0,Statistics!B21)</f>
        <v>8</v>
      </c>
      <c r="C24" s="76">
        <f>IF(OR(Statistics!B21&lt;3,Statistics!K21&lt;0.23,Statistics!E21&lt;0.01),0,Statistics!D21)</f>
        <v>51</v>
      </c>
      <c r="D24" s="135">
        <f>IF(OR(Statistics!B21&lt;3,Statistics!K21&lt;0.23,Statistics!E21&lt;0.01),0,Statistics!I21)</f>
        <v>71</v>
      </c>
      <c r="E24" s="40"/>
      <c r="F24" s="139">
        <f t="shared" si="0"/>
        <v>12155.837916063674</v>
      </c>
      <c r="G24" s="63">
        <f t="shared" si="1"/>
        <v>7837.819891686182</v>
      </c>
      <c r="H24" s="63">
        <f t="shared" si="2"/>
        <v>4162.787329685058</v>
      </c>
      <c r="I24" s="127">
        <f t="shared" si="3"/>
        <v>24156.445137434916</v>
      </c>
    </row>
    <row r="25" spans="1:9" ht="12.75">
      <c r="A25" s="71" t="s">
        <v>16</v>
      </c>
      <c r="B25" s="75">
        <f>IF(OR(Statistics!B22&lt;3,Statistics!K22&lt;0.23,Statistics!E22&lt;0.01),0,Statistics!B22)</f>
        <v>0</v>
      </c>
      <c r="C25" s="75">
        <f>IF(OR(Statistics!B22&lt;3,Statistics!K22&lt;0.23,Statistics!E22&lt;0.01),0,Statistics!D22)</f>
        <v>0</v>
      </c>
      <c r="D25" s="134">
        <f>IF(OR(Statistics!B22&lt;3,Statistics!K22&lt;0.23,Statistics!E22&lt;0.01),0,Statistics!I22)</f>
        <v>0</v>
      </c>
      <c r="E25" s="43"/>
      <c r="F25" s="115">
        <f t="shared" si="0"/>
        <v>0</v>
      </c>
      <c r="G25" s="62">
        <f t="shared" si="1"/>
        <v>0</v>
      </c>
      <c r="H25" s="62">
        <f t="shared" si="2"/>
        <v>0</v>
      </c>
      <c r="I25" s="104">
        <f t="shared" si="3"/>
        <v>0</v>
      </c>
    </row>
    <row r="26" spans="1:9" ht="12.75">
      <c r="A26" s="71" t="s">
        <v>17</v>
      </c>
      <c r="B26" s="75">
        <f>IF(OR(Statistics!B23&lt;3,Statistics!K23&lt;0.23,Statistics!E23&lt;0.01),0,Statistics!B23)</f>
        <v>0</v>
      </c>
      <c r="C26" s="75">
        <f>IF(OR(Statistics!B23&lt;3,Statistics!K23&lt;0.23,Statistics!E23&lt;0.01),0,Statistics!D23)</f>
        <v>0</v>
      </c>
      <c r="D26" s="134">
        <f>IF(OR(Statistics!B23&lt;3,Statistics!K23&lt;0.23,Statistics!E23&lt;0.01),0,Statistics!I23)</f>
        <v>0</v>
      </c>
      <c r="E26" s="43"/>
      <c r="F26" s="115">
        <f t="shared" si="0"/>
        <v>0</v>
      </c>
      <c r="G26" s="62">
        <f t="shared" si="1"/>
        <v>0</v>
      </c>
      <c r="H26" s="62">
        <f t="shared" si="2"/>
        <v>0</v>
      </c>
      <c r="I26" s="104">
        <f t="shared" si="3"/>
        <v>0</v>
      </c>
    </row>
    <row r="27" spans="1:9" ht="12.75">
      <c r="A27" s="72" t="s">
        <v>18</v>
      </c>
      <c r="B27" s="76">
        <f>IF(OR(Statistics!B24&lt;3,Statistics!K24&lt;0.23,Statistics!E24&lt;0.01),0,Statistics!B24)</f>
        <v>61</v>
      </c>
      <c r="C27" s="76">
        <f>IF(OR(Statistics!B24&lt;3,Statistics!K24&lt;0.23,Statistics!E24&lt;0.01),0,Statistics!D24)</f>
        <v>248</v>
      </c>
      <c r="D27" s="135">
        <f>IF(OR(Statistics!B24&lt;3,Statistics!K24&lt;0.23,Statistics!E24&lt;0.01),0,Statistics!I24)</f>
        <v>1294</v>
      </c>
      <c r="E27" s="40"/>
      <c r="F27" s="139">
        <f t="shared" si="0"/>
        <v>92688.26410998552</v>
      </c>
      <c r="G27" s="63">
        <f t="shared" si="1"/>
        <v>38113.32025761124</v>
      </c>
      <c r="H27" s="63">
        <f t="shared" si="2"/>
        <v>75868.26485369667</v>
      </c>
      <c r="I27" s="127">
        <f t="shared" si="3"/>
        <v>206669.84922129344</v>
      </c>
    </row>
    <row r="28" spans="1:9" ht="12.75">
      <c r="A28" s="73" t="s">
        <v>19</v>
      </c>
      <c r="B28" s="77">
        <f>IF(OR(Statistics!B25&lt;3,Statistics!K25&lt;0.23,Statistics!E25&lt;0.01),0,Statistics!B25)</f>
        <v>0</v>
      </c>
      <c r="C28" s="77">
        <f>IF(OR(Statistics!B25&lt;3,Statistics!K25&lt;0.23,Statistics!E25&lt;0.01),0,Statistics!D25)</f>
        <v>0</v>
      </c>
      <c r="D28" s="136">
        <f>IF(OR(Statistics!B25&lt;3,Statistics!K25&lt;0.23,Statistics!E25&lt;0.01),0,Statistics!I25)</f>
        <v>0</v>
      </c>
      <c r="E28" s="32"/>
      <c r="F28" s="116">
        <f t="shared" si="0"/>
        <v>0</v>
      </c>
      <c r="G28" s="65">
        <f t="shared" si="1"/>
        <v>0</v>
      </c>
      <c r="H28" s="65">
        <f t="shared" si="2"/>
        <v>0</v>
      </c>
      <c r="I28" s="105">
        <f t="shared" si="3"/>
        <v>0</v>
      </c>
    </row>
    <row r="29" spans="1:9" ht="12.75">
      <c r="A29" s="72" t="s">
        <v>20</v>
      </c>
      <c r="B29" s="76">
        <f>IF(OR(Statistics!B26&lt;3,Statistics!K26&lt;0.23,Statistics!E26&lt;0.01),0,Statistics!B26)</f>
        <v>8</v>
      </c>
      <c r="C29" s="76">
        <f>IF(OR(Statistics!B26&lt;3,Statistics!K26&lt;0.23,Statistics!E26&lt;0.01),0,Statistics!D26)</f>
        <v>41</v>
      </c>
      <c r="D29" s="135">
        <f>IF(OR(Statistics!B26&lt;3,Statistics!K26&lt;0.23,Statistics!E26&lt;0.01),0,Statistics!I26)</f>
        <v>146</v>
      </c>
      <c r="E29" s="40"/>
      <c r="F29" s="139">
        <f t="shared" si="0"/>
        <v>12155.837916063674</v>
      </c>
      <c r="G29" s="63">
        <f t="shared" si="1"/>
        <v>6300.992461943793</v>
      </c>
      <c r="H29" s="63">
        <f t="shared" si="2"/>
        <v>8560.097889211525</v>
      </c>
      <c r="I29" s="127">
        <f t="shared" si="3"/>
        <v>27016.928267218995</v>
      </c>
    </row>
    <row r="30" spans="1:9" ht="12.75">
      <c r="A30" s="71" t="s">
        <v>21</v>
      </c>
      <c r="B30" s="75">
        <f>IF(OR(Statistics!B27&lt;3,Statistics!K27&lt;0.23,Statistics!E27&lt;0.01),0,Statistics!B27)</f>
        <v>0</v>
      </c>
      <c r="C30" s="75">
        <f>IF(OR(Statistics!B27&lt;3,Statistics!K27&lt;0.23,Statistics!E27&lt;0.01),0,Statistics!D27)</f>
        <v>0</v>
      </c>
      <c r="D30" s="134">
        <f>IF(OR(Statistics!B27&lt;3,Statistics!K27&lt;0.23,Statistics!E27&lt;0.01),0,Statistics!I27)</f>
        <v>0</v>
      </c>
      <c r="E30" s="43"/>
      <c r="F30" s="115">
        <f t="shared" si="0"/>
        <v>0</v>
      </c>
      <c r="G30" s="62">
        <f t="shared" si="1"/>
        <v>0</v>
      </c>
      <c r="H30" s="62">
        <f t="shared" si="2"/>
        <v>0</v>
      </c>
      <c r="I30" s="104">
        <f t="shared" si="3"/>
        <v>0</v>
      </c>
    </row>
    <row r="31" spans="1:9" ht="12.75">
      <c r="A31" s="72" t="s">
        <v>22</v>
      </c>
      <c r="B31" s="76">
        <f>IF(OR(Statistics!B28&lt;3,Statistics!K28&lt;0.23,Statistics!E28&lt;0.01),0,Statistics!B28)</f>
        <v>52</v>
      </c>
      <c r="C31" s="76">
        <f>IF(OR(Statistics!B28&lt;3,Statistics!K28&lt;0.23,Statistics!E28&lt;0.01),0,Statistics!D28)</f>
        <v>271</v>
      </c>
      <c r="D31" s="135">
        <f>IF(OR(Statistics!B28&lt;3,Statistics!K28&lt;0.23,Statistics!E28&lt;0.01),0,Statistics!I28)</f>
        <v>353</v>
      </c>
      <c r="E31" s="40"/>
      <c r="F31" s="139">
        <f t="shared" si="0"/>
        <v>79012.94645441389</v>
      </c>
      <c r="G31" s="63">
        <f t="shared" si="1"/>
        <v>41648.02334601874</v>
      </c>
      <c r="H31" s="63">
        <f t="shared" si="2"/>
        <v>20696.67503350458</v>
      </c>
      <c r="I31" s="127">
        <f t="shared" si="3"/>
        <v>141357.6448339372</v>
      </c>
    </row>
    <row r="32" spans="1:9" ht="12.75">
      <c r="A32" s="71" t="s">
        <v>23</v>
      </c>
      <c r="B32" s="75">
        <f>IF(OR(Statistics!B29&lt;3,Statistics!K29&lt;0.23,Statistics!E29&lt;0.01),0,Statistics!B29)</f>
        <v>0</v>
      </c>
      <c r="C32" s="75">
        <f>IF(OR(Statistics!B29&lt;3,Statistics!K29&lt;0.23,Statistics!E29&lt;0.01),0,Statistics!D29)</f>
        <v>0</v>
      </c>
      <c r="D32" s="134">
        <f>IF(OR(Statistics!B29&lt;3,Statistics!K29&lt;0.23,Statistics!E29&lt;0.01),0,Statistics!I29)</f>
        <v>0</v>
      </c>
      <c r="E32" s="43"/>
      <c r="F32" s="115">
        <f t="shared" si="0"/>
        <v>0</v>
      </c>
      <c r="G32" s="62">
        <f t="shared" si="1"/>
        <v>0</v>
      </c>
      <c r="H32" s="62">
        <f t="shared" si="2"/>
        <v>0</v>
      </c>
      <c r="I32" s="104">
        <f t="shared" si="3"/>
        <v>0</v>
      </c>
    </row>
    <row r="33" spans="1:9" ht="12.75">
      <c r="A33" s="74" t="s">
        <v>24</v>
      </c>
      <c r="B33" s="78">
        <f>IF(OR(Statistics!B30&lt;3,Statistics!K30&lt;0.23,Statistics!E30&lt;0.01),0,Statistics!B30)</f>
        <v>460</v>
      </c>
      <c r="C33" s="78">
        <f>IF(OR(Statistics!B30&lt;3,Statistics!K30&lt;0.23,Statistics!E30&lt;0.01),0,Statistics!D30)</f>
        <v>2377</v>
      </c>
      <c r="D33" s="137">
        <f>IF(OR(Statistics!B30&lt;3,Statistics!K30&lt;0.23,Statistics!E30&lt;0.01),0,Statistics!I30)</f>
        <v>5416</v>
      </c>
      <c r="E33" s="38"/>
      <c r="F33" s="140">
        <f t="shared" si="0"/>
        <v>698960.6801736613</v>
      </c>
      <c r="G33" s="64">
        <f t="shared" si="1"/>
        <v>365303.8800497658</v>
      </c>
      <c r="H33" s="64">
        <f t="shared" si="2"/>
        <v>317544.4532052714</v>
      </c>
      <c r="I33" s="128">
        <f t="shared" si="3"/>
        <v>1381809.0134286985</v>
      </c>
    </row>
    <row r="34" spans="1:9" ht="12.75">
      <c r="A34" s="71" t="s">
        <v>25</v>
      </c>
      <c r="B34" s="75">
        <f>IF(OR(Statistics!B31&lt;3,Statistics!K31&lt;0.23,Statistics!E31&lt;0.01),0,Statistics!B31)</f>
        <v>0</v>
      </c>
      <c r="C34" s="75">
        <f>IF(OR(Statistics!B31&lt;3,Statistics!K31&lt;0.23,Statistics!E31&lt;0.01),0,Statistics!D31)</f>
        <v>0</v>
      </c>
      <c r="D34" s="134">
        <f>IF(OR(Statistics!B31&lt;3,Statistics!K31&lt;0.23,Statistics!E31&lt;0.01),0,Statistics!I31)</f>
        <v>0</v>
      </c>
      <c r="E34" s="43"/>
      <c r="F34" s="115">
        <f t="shared" si="0"/>
        <v>0</v>
      </c>
      <c r="G34" s="62">
        <f t="shared" si="1"/>
        <v>0</v>
      </c>
      <c r="H34" s="62">
        <f t="shared" si="2"/>
        <v>0</v>
      </c>
      <c r="I34" s="104">
        <f t="shared" si="3"/>
        <v>0</v>
      </c>
    </row>
    <row r="35" spans="1:9" ht="12.75">
      <c r="A35" s="71" t="s">
        <v>26</v>
      </c>
      <c r="B35" s="75">
        <f>IF(OR(Statistics!B32&lt;3,Statistics!K32&lt;0.23,Statistics!E32&lt;0.01),0,Statistics!B32)</f>
        <v>0</v>
      </c>
      <c r="C35" s="75">
        <f>IF(OR(Statistics!B32&lt;3,Statistics!K32&lt;0.23,Statistics!E32&lt;0.01),0,Statistics!D32)</f>
        <v>0</v>
      </c>
      <c r="D35" s="134">
        <f>IF(OR(Statistics!B32&lt;3,Statistics!K32&lt;0.23,Statistics!E32&lt;0.01),0,Statistics!I32)</f>
        <v>0</v>
      </c>
      <c r="E35" s="43"/>
      <c r="F35" s="115">
        <f t="shared" si="0"/>
        <v>0</v>
      </c>
      <c r="G35" s="62">
        <f t="shared" si="1"/>
        <v>0</v>
      </c>
      <c r="H35" s="62">
        <f t="shared" si="2"/>
        <v>0</v>
      </c>
      <c r="I35" s="104">
        <f t="shared" si="3"/>
        <v>0</v>
      </c>
    </row>
    <row r="36" spans="1:9" s="91" customFormat="1" ht="12.75">
      <c r="A36" s="90" t="s">
        <v>27</v>
      </c>
      <c r="B36" s="218">
        <f>IF(OR(Statistics!B33&lt;3,Statistics!K33&lt;0.23,Statistics!E33&lt;0.01),0,Statistics!B33)</f>
        <v>0</v>
      </c>
      <c r="C36" s="218">
        <f>IF(OR(Statistics!B33&lt;3,Statistics!K33&lt;0.23,Statistics!E33&lt;0.01),0,Statistics!D33)</f>
        <v>0</v>
      </c>
      <c r="D36" s="219">
        <f>IF(OR(Statistics!B33&lt;3,Statistics!K33&lt;0.23,Statistics!E33&lt;0.01),0,Statistics!I33)</f>
        <v>0</v>
      </c>
      <c r="E36" s="220"/>
      <c r="F36" s="221">
        <f t="shared" si="0"/>
        <v>0</v>
      </c>
      <c r="G36" s="216">
        <f t="shared" si="1"/>
        <v>0</v>
      </c>
      <c r="H36" s="216">
        <f t="shared" si="2"/>
        <v>0</v>
      </c>
      <c r="I36" s="222">
        <f t="shared" si="3"/>
        <v>0</v>
      </c>
    </row>
    <row r="37" spans="1:9" ht="12.75">
      <c r="A37" s="71" t="s">
        <v>28</v>
      </c>
      <c r="B37" s="75">
        <f>IF(OR(Statistics!B34&lt;3,Statistics!K34&lt;0.23,Statistics!E34&lt;0.01),0,Statistics!B34)</f>
        <v>0</v>
      </c>
      <c r="C37" s="75">
        <f>IF(OR(Statistics!B34&lt;3,Statistics!K34&lt;0.23,Statistics!E34&lt;0.01),0,Statistics!D34)</f>
        <v>0</v>
      </c>
      <c r="D37" s="134">
        <f>IF(OR(Statistics!B34&lt;3,Statistics!K34&lt;0.23,Statistics!E34&lt;0.01),0,Statistics!I34)</f>
        <v>0</v>
      </c>
      <c r="E37" s="43"/>
      <c r="F37" s="115">
        <f t="shared" si="0"/>
        <v>0</v>
      </c>
      <c r="G37" s="62">
        <f t="shared" si="1"/>
        <v>0</v>
      </c>
      <c r="H37" s="62">
        <f t="shared" si="2"/>
        <v>0</v>
      </c>
      <c r="I37" s="104">
        <f t="shared" si="3"/>
        <v>0</v>
      </c>
    </row>
    <row r="38" spans="1:9" s="23" customFormat="1" ht="12.75">
      <c r="A38" s="73" t="s">
        <v>29</v>
      </c>
      <c r="B38" s="77">
        <f>IF(OR(Statistics!B35&lt;3,Statistics!K35&lt;0.23,Statistics!E35&lt;0.01),0,Statistics!B35)</f>
        <v>0</v>
      </c>
      <c r="C38" s="77">
        <f>IF(OR(Statistics!B35&lt;3,Statistics!K35&lt;0.23,Statistics!E35&lt;0.01),0,Statistics!D35)</f>
        <v>0</v>
      </c>
      <c r="D38" s="136">
        <f>IF(OR(Statistics!B35&lt;3,Statistics!K35&lt;0.23,Statistics!E35&lt;0.01),0,Statistics!I35)</f>
        <v>0</v>
      </c>
      <c r="E38" s="32"/>
      <c r="F38" s="116">
        <f t="shared" si="0"/>
        <v>0</v>
      </c>
      <c r="G38" s="65">
        <f t="shared" si="1"/>
        <v>0</v>
      </c>
      <c r="H38" s="65">
        <f t="shared" si="2"/>
        <v>0</v>
      </c>
      <c r="I38" s="105">
        <f t="shared" si="3"/>
        <v>0</v>
      </c>
    </row>
    <row r="39" spans="1:9" ht="12.75">
      <c r="A39" s="71" t="s">
        <v>30</v>
      </c>
      <c r="B39" s="75">
        <f>IF(OR(Statistics!B36&lt;3,Statistics!K36&lt;0.23,Statistics!E36&lt;0.01),0,Statistics!B36)</f>
        <v>0</v>
      </c>
      <c r="C39" s="75">
        <f>IF(OR(Statistics!B36&lt;3,Statistics!K36&lt;0.23,Statistics!E36&lt;0.01),0,Statistics!D36)</f>
        <v>0</v>
      </c>
      <c r="D39" s="134">
        <f>IF(OR(Statistics!B36&lt;3,Statistics!K36&lt;0.23,Statistics!E36&lt;0.01),0,Statistics!I36)</f>
        <v>0</v>
      </c>
      <c r="E39" s="43"/>
      <c r="F39" s="115">
        <f t="shared" si="0"/>
        <v>0</v>
      </c>
      <c r="G39" s="62">
        <f t="shared" si="1"/>
        <v>0</v>
      </c>
      <c r="H39" s="62">
        <f t="shared" si="2"/>
        <v>0</v>
      </c>
      <c r="I39" s="104">
        <f t="shared" si="3"/>
        <v>0</v>
      </c>
    </row>
    <row r="40" spans="1:9" ht="12.75">
      <c r="A40" s="71" t="s">
        <v>31</v>
      </c>
      <c r="B40" s="75">
        <f>IF(OR(Statistics!B37&lt;3,Statistics!K37&lt;0.23,Statistics!E37&lt;0.01),0,Statistics!B37)</f>
        <v>0</v>
      </c>
      <c r="C40" s="75">
        <f>IF(OR(Statistics!B37&lt;3,Statistics!K37&lt;0.23,Statistics!E37&lt;0.01),0,Statistics!D37)</f>
        <v>0</v>
      </c>
      <c r="D40" s="134">
        <f>IF(OR(Statistics!B37&lt;3,Statistics!K37&lt;0.23,Statistics!E37&lt;0.01),0,Statistics!I37)</f>
        <v>0</v>
      </c>
      <c r="E40" s="43"/>
      <c r="F40" s="115">
        <f t="shared" si="0"/>
        <v>0</v>
      </c>
      <c r="G40" s="62">
        <f t="shared" si="1"/>
        <v>0</v>
      </c>
      <c r="H40" s="62">
        <f t="shared" si="2"/>
        <v>0</v>
      </c>
      <c r="I40" s="104">
        <f t="shared" si="3"/>
        <v>0</v>
      </c>
    </row>
    <row r="41" spans="1:9" ht="12.75">
      <c r="A41" s="71" t="s">
        <v>32</v>
      </c>
      <c r="B41" s="75">
        <f>IF(OR(Statistics!B38&lt;3,Statistics!K38&lt;0.23,Statistics!E38&lt;0.01),0,Statistics!B38)</f>
        <v>0</v>
      </c>
      <c r="C41" s="75">
        <f>IF(OR(Statistics!B38&lt;3,Statistics!K38&lt;0.23,Statistics!E38&lt;0.01),0,Statistics!D38)</f>
        <v>0</v>
      </c>
      <c r="D41" s="134">
        <f>IF(OR(Statistics!B38&lt;3,Statistics!K38&lt;0.23,Statistics!E38&lt;0.01),0,Statistics!I38)</f>
        <v>0</v>
      </c>
      <c r="E41" s="43"/>
      <c r="F41" s="115">
        <f t="shared" si="0"/>
        <v>0</v>
      </c>
      <c r="G41" s="62">
        <f t="shared" si="1"/>
        <v>0</v>
      </c>
      <c r="H41" s="62">
        <f t="shared" si="2"/>
        <v>0</v>
      </c>
      <c r="I41" s="104">
        <f t="shared" si="3"/>
        <v>0</v>
      </c>
    </row>
    <row r="42" spans="1:9" s="91" customFormat="1" ht="12.75">
      <c r="A42" s="92" t="s">
        <v>33</v>
      </c>
      <c r="B42" s="218">
        <f>IF(OR(Statistics!B39&lt;3,Statistics!K39&lt;0.23,Statistics!E39&lt;0.01),0,Statistics!B39)</f>
        <v>0</v>
      </c>
      <c r="C42" s="218">
        <f>IF(OR(Statistics!B39&lt;3,Statistics!K39&lt;0.23,Statistics!E39&lt;0.01),0,Statistics!D39)</f>
        <v>0</v>
      </c>
      <c r="D42" s="219">
        <f>IF(OR(Statistics!B39&lt;3,Statistics!K39&lt;0.23,Statistics!E39&lt;0.01),0,Statistics!I39)</f>
        <v>0</v>
      </c>
      <c r="E42" s="223"/>
      <c r="F42" s="221">
        <f t="shared" si="0"/>
        <v>0</v>
      </c>
      <c r="G42" s="216">
        <f t="shared" si="1"/>
        <v>0</v>
      </c>
      <c r="H42" s="216">
        <f t="shared" si="2"/>
        <v>0</v>
      </c>
      <c r="I42" s="224">
        <f t="shared" si="3"/>
        <v>0</v>
      </c>
    </row>
    <row r="43" spans="1:9" ht="13.5" thickBot="1">
      <c r="A43" s="141"/>
      <c r="B43" s="142"/>
      <c r="C43" s="142"/>
      <c r="D43" s="143"/>
      <c r="E43" s="144"/>
      <c r="F43" s="145"/>
      <c r="G43" s="146"/>
      <c r="H43" s="146"/>
      <c r="I43" s="147"/>
    </row>
    <row r="44" spans="1:9" ht="13.5" thickBot="1">
      <c r="A44" s="148" t="s">
        <v>34</v>
      </c>
      <c r="B44" s="149">
        <f>SUM(B9:B43)</f>
        <v>691</v>
      </c>
      <c r="C44" s="149">
        <f>SUM(C9:C43)</f>
        <v>3416</v>
      </c>
      <c r="D44" s="150">
        <f>SUM(D9:D43)</f>
        <v>8954</v>
      </c>
      <c r="E44" s="151"/>
      <c r="F44" s="152">
        <f>SUM(F9:F43)</f>
        <v>1049960.5</v>
      </c>
      <c r="G44" s="153">
        <f>SUM(G9:G43)</f>
        <v>524980.25</v>
      </c>
      <c r="H44" s="153">
        <f>SUM(H9:H42)</f>
        <v>524980.25</v>
      </c>
      <c r="I44" s="154">
        <f>SUM(I9:I43)</f>
        <v>2099921</v>
      </c>
    </row>
  </sheetData>
  <mergeCells count="4">
    <mergeCell ref="B3:D3"/>
    <mergeCell ref="B4:D4"/>
    <mergeCell ref="B5:D5"/>
    <mergeCell ref="B6:D6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47" t="s">
        <v>71</v>
      </c>
      <c r="B1" s="44"/>
      <c r="C1" s="44"/>
      <c r="D1" s="44"/>
      <c r="E1" s="28"/>
      <c r="F1" s="44"/>
      <c r="G1" s="44"/>
      <c r="H1" s="44"/>
      <c r="I1" s="47"/>
    </row>
    <row r="2" spans="1:9" ht="12.75">
      <c r="A2" s="30">
        <v>2099921</v>
      </c>
      <c r="B2" s="44"/>
      <c r="C2" s="44"/>
      <c r="D2" s="44"/>
      <c r="E2" s="168"/>
      <c r="F2" s="44"/>
      <c r="G2" s="44"/>
      <c r="H2" s="44"/>
      <c r="I2" s="47"/>
    </row>
    <row r="3" spans="1:9" ht="12.75">
      <c r="A3" s="30"/>
      <c r="B3" s="226" t="s">
        <v>57</v>
      </c>
      <c r="C3" s="226"/>
      <c r="D3" s="226"/>
      <c r="E3" s="170"/>
      <c r="F3" s="44"/>
      <c r="G3" s="44"/>
      <c r="H3" s="44"/>
      <c r="I3" s="47"/>
    </row>
    <row r="4" spans="1:9" ht="12.75">
      <c r="A4" s="44"/>
      <c r="B4" s="226" t="s">
        <v>72</v>
      </c>
      <c r="C4" s="226"/>
      <c r="D4" s="226"/>
      <c r="E4" s="170"/>
      <c r="F4" s="44"/>
      <c r="G4" s="44"/>
      <c r="H4" s="44"/>
      <c r="I4" s="47"/>
    </row>
    <row r="5" spans="1:9" ht="12.75">
      <c r="A5" s="44"/>
      <c r="B5" s="226" t="s">
        <v>77</v>
      </c>
      <c r="C5" s="226"/>
      <c r="D5" s="226"/>
      <c r="E5" s="170"/>
      <c r="F5" s="44"/>
      <c r="G5" s="44"/>
      <c r="H5" s="44"/>
      <c r="I5" s="47"/>
    </row>
    <row r="6" spans="1:9" ht="13.5" thickBot="1">
      <c r="A6" s="44"/>
      <c r="B6" s="226" t="s">
        <v>76</v>
      </c>
      <c r="C6" s="226"/>
      <c r="D6" s="226"/>
      <c r="E6" s="170"/>
      <c r="F6" s="44"/>
      <c r="G6" s="44"/>
      <c r="H6" s="44"/>
      <c r="I6" s="47"/>
    </row>
    <row r="7" spans="1:9" ht="13.5" thickBot="1">
      <c r="A7" s="44"/>
      <c r="B7" s="44"/>
      <c r="C7" s="44"/>
      <c r="D7" s="44"/>
      <c r="E7" s="168"/>
      <c r="F7" s="138" t="s">
        <v>35</v>
      </c>
      <c r="G7" s="125" t="s">
        <v>52</v>
      </c>
      <c r="H7" s="126" t="s">
        <v>50</v>
      </c>
      <c r="I7" s="173"/>
    </row>
    <row r="8" spans="1:9" ht="13.5" thickBot="1">
      <c r="A8" s="6"/>
      <c r="B8" s="130" t="s">
        <v>35</v>
      </c>
      <c r="C8" s="131" t="s">
        <v>52</v>
      </c>
      <c r="D8" s="132" t="s">
        <v>50</v>
      </c>
      <c r="E8" s="169"/>
      <c r="F8" s="114">
        <v>0.5</v>
      </c>
      <c r="G8" s="61">
        <v>0.25</v>
      </c>
      <c r="H8" s="103">
        <v>0.25</v>
      </c>
      <c r="I8" s="129" t="s">
        <v>34</v>
      </c>
    </row>
    <row r="9" spans="1:9" ht="12.75">
      <c r="A9" s="71" t="s">
        <v>0</v>
      </c>
      <c r="B9" s="75">
        <f>IF(OR(Statistics!B6&lt;3,Statistics!E6&lt;0.01),0,Statistics!B6)</f>
        <v>0</v>
      </c>
      <c r="C9" s="75">
        <f>IF(OR(Statistics!B6&lt;3,Statistics!E6&lt;0.01),0,Statistics!D6)</f>
        <v>0</v>
      </c>
      <c r="D9" s="133">
        <f>IF(OR(Statistics!B6&lt;3,Statistics!E6&lt;0.01),0,Statistics!I6)</f>
        <v>0</v>
      </c>
      <c r="E9" s="43"/>
      <c r="F9" s="115">
        <f>(B9/$B$44)*$A$2*$F$8</f>
        <v>0</v>
      </c>
      <c r="G9" s="62">
        <f>(C9/$C$44)*$A$2*$G$8</f>
        <v>0</v>
      </c>
      <c r="H9" s="62">
        <f>(D9/$D$44)*$A$2*$H$8</f>
        <v>0</v>
      </c>
      <c r="I9" s="104">
        <f>SUM(F9:H9)</f>
        <v>0</v>
      </c>
    </row>
    <row r="10" spans="1:9" ht="12.75">
      <c r="A10" s="71" t="s">
        <v>1</v>
      </c>
      <c r="B10" s="75">
        <f>IF(OR(Statistics!B7&lt;3,Statistics!E7&lt;0.01),0,Statistics!B7)</f>
        <v>0</v>
      </c>
      <c r="C10" s="75">
        <f>IF(OR(Statistics!B7&lt;3,Statistics!E7&lt;0.01),0,Statistics!D7)</f>
        <v>0</v>
      </c>
      <c r="D10" s="134">
        <f>IF(OR(Statistics!B7&lt;3,Statistics!E7&lt;0.01),0,Statistics!I7)</f>
        <v>0</v>
      </c>
      <c r="E10" s="43"/>
      <c r="F10" s="115">
        <f aca="true" t="shared" si="0" ref="F10:F42">(B10/$B$44)*$A$2*$F$8</f>
        <v>0</v>
      </c>
      <c r="G10" s="62">
        <f aca="true" t="shared" si="1" ref="G10:G42">(C10/$C$44)*$A$2*$G$8</f>
        <v>0</v>
      </c>
      <c r="H10" s="62">
        <f aca="true" t="shared" si="2" ref="H10:H42">(D10/$D$44)*$A$2*$H$8</f>
        <v>0</v>
      </c>
      <c r="I10" s="104">
        <f aca="true" t="shared" si="3" ref="I10:I42">SUM(F10:H10)</f>
        <v>0</v>
      </c>
    </row>
    <row r="11" spans="1:9" ht="12.75">
      <c r="A11" s="72" t="s">
        <v>2</v>
      </c>
      <c r="B11" s="76">
        <f>IF(OR(Statistics!B8&lt;3,Statistics!E8&lt;0.01),0,Statistics!B8)</f>
        <v>46</v>
      </c>
      <c r="C11" s="76">
        <f>IF(OR(Statistics!B8&lt;3,Statistics!E8&lt;0.01),0,Statistics!D8)</f>
        <v>194</v>
      </c>
      <c r="D11" s="135">
        <f>IF(OR(Statistics!B8&lt;3,Statistics!E8&lt;0.01),0,Statistics!I8)</f>
        <v>551</v>
      </c>
      <c r="E11" s="43"/>
      <c r="F11" s="139">
        <f t="shared" si="0"/>
        <v>60982.55429292929</v>
      </c>
      <c r="G11" s="63">
        <f t="shared" si="1"/>
        <v>27563.23910690122</v>
      </c>
      <c r="H11" s="63">
        <f t="shared" si="2"/>
        <v>29784.196638179572</v>
      </c>
      <c r="I11" s="127">
        <f t="shared" si="3"/>
        <v>118329.99003801009</v>
      </c>
    </row>
    <row r="12" spans="1:9" ht="12.75">
      <c r="A12" s="71" t="s">
        <v>3</v>
      </c>
      <c r="B12" s="75">
        <f>IF(OR(Statistics!B9&lt;3,Statistics!E9&lt;0.01),0,Statistics!B9)</f>
        <v>0</v>
      </c>
      <c r="C12" s="75">
        <f>IF(OR(Statistics!B9&lt;3,Statistics!E9&lt;0.01),0,Statistics!D9)</f>
        <v>0</v>
      </c>
      <c r="D12" s="134">
        <f>IF(OR(Statistics!B9&lt;3,Statistics!E9&lt;0.01),0,Statistics!I9)</f>
        <v>0</v>
      </c>
      <c r="E12" s="43"/>
      <c r="F12" s="115">
        <f t="shared" si="0"/>
        <v>0</v>
      </c>
      <c r="G12" s="62">
        <f t="shared" si="1"/>
        <v>0</v>
      </c>
      <c r="H12" s="62">
        <f t="shared" si="2"/>
        <v>0</v>
      </c>
      <c r="I12" s="104">
        <f t="shared" si="3"/>
        <v>0</v>
      </c>
    </row>
    <row r="13" spans="1:9" ht="12.75">
      <c r="A13" s="73" t="s">
        <v>4</v>
      </c>
      <c r="B13" s="77">
        <f>IF(OR(Statistics!B10&lt;3,Statistics!E10&lt;0.01),0,Statistics!B10)</f>
        <v>0</v>
      </c>
      <c r="C13" s="77">
        <f>IF(OR(Statistics!B10&lt;3,Statistics!E10&lt;0.01),0,Statistics!D10)</f>
        <v>0</v>
      </c>
      <c r="D13" s="136">
        <f>IF(OR(Statistics!B10&lt;3,Statistics!E10&lt;0.01),0,Statistics!I10)</f>
        <v>0</v>
      </c>
      <c r="E13" s="32"/>
      <c r="F13" s="116">
        <f t="shared" si="0"/>
        <v>0</v>
      </c>
      <c r="G13" s="65">
        <f t="shared" si="1"/>
        <v>0</v>
      </c>
      <c r="H13" s="65">
        <f t="shared" si="2"/>
        <v>0</v>
      </c>
      <c r="I13" s="105">
        <f t="shared" si="3"/>
        <v>0</v>
      </c>
    </row>
    <row r="14" spans="1:9" ht="12.75">
      <c r="A14" s="90" t="s">
        <v>5</v>
      </c>
      <c r="B14" s="218">
        <f>IF(OR(Statistics!B11&lt;3,Statistics!E11&lt;0.01),0,Statistics!B11)</f>
        <v>0</v>
      </c>
      <c r="C14" s="218">
        <f>IF(OR(Statistics!B11&lt;3,Statistics!E11&lt;0.01),0,Statistics!D11)</f>
        <v>0</v>
      </c>
      <c r="D14" s="219">
        <f>IF(OR(Statistics!B11&lt;3,Statistics!E11&lt;0.01),0,Statistics!I11)</f>
        <v>0</v>
      </c>
      <c r="E14" s="43"/>
      <c r="F14" s="221">
        <f t="shared" si="0"/>
        <v>0</v>
      </c>
      <c r="G14" s="216">
        <f t="shared" si="1"/>
        <v>0</v>
      </c>
      <c r="H14" s="216">
        <f t="shared" si="2"/>
        <v>0</v>
      </c>
      <c r="I14" s="222">
        <f t="shared" si="3"/>
        <v>0</v>
      </c>
    </row>
    <row r="15" spans="1:9" ht="12.75">
      <c r="A15" s="71" t="s">
        <v>6</v>
      </c>
      <c r="B15" s="75">
        <f>IF(OR(Statistics!B12&lt;3,Statistics!E12&lt;0.01),0,Statistics!B12)</f>
        <v>0</v>
      </c>
      <c r="C15" s="75">
        <f>IF(OR(Statistics!B12&lt;3,Statistics!E12&lt;0.01),0,Statistics!D12)</f>
        <v>0</v>
      </c>
      <c r="D15" s="134">
        <f>IF(OR(Statistics!B12&lt;3,Statistics!E12&lt;0.01),0,Statistics!I12)</f>
        <v>0</v>
      </c>
      <c r="E15" s="43"/>
      <c r="F15" s="115">
        <f t="shared" si="0"/>
        <v>0</v>
      </c>
      <c r="G15" s="62">
        <f t="shared" si="1"/>
        <v>0</v>
      </c>
      <c r="H15" s="62">
        <f t="shared" si="2"/>
        <v>0</v>
      </c>
      <c r="I15" s="104">
        <f t="shared" si="3"/>
        <v>0</v>
      </c>
    </row>
    <row r="16" spans="1:9" ht="12.75">
      <c r="A16" s="71" t="s">
        <v>7</v>
      </c>
      <c r="B16" s="75">
        <f>IF(OR(Statistics!B13&lt;3,Statistics!E13&lt;0.01),0,Statistics!B13)</f>
        <v>0</v>
      </c>
      <c r="C16" s="75">
        <f>IF(OR(Statistics!B13&lt;3,Statistics!E13&lt;0.01),0,Statistics!D13)</f>
        <v>0</v>
      </c>
      <c r="D16" s="134">
        <f>IF(OR(Statistics!B13&lt;3,Statistics!E13&lt;0.01),0,Statistics!I13)</f>
        <v>0</v>
      </c>
      <c r="E16" s="43"/>
      <c r="F16" s="115">
        <f t="shared" si="0"/>
        <v>0</v>
      </c>
      <c r="G16" s="62">
        <f t="shared" si="1"/>
        <v>0</v>
      </c>
      <c r="H16" s="62">
        <f t="shared" si="2"/>
        <v>0</v>
      </c>
      <c r="I16" s="104">
        <f t="shared" si="3"/>
        <v>0</v>
      </c>
    </row>
    <row r="17" spans="1:9" ht="12.75">
      <c r="A17" s="72" t="s">
        <v>8</v>
      </c>
      <c r="B17" s="76">
        <f>IF(OR(Statistics!B14&lt;3,Statistics!E14&lt;0.01),0,Statistics!B14)</f>
        <v>15</v>
      </c>
      <c r="C17" s="76">
        <f>IF(OR(Statistics!B14&lt;3,Statistics!E14&lt;0.01),0,Statistics!D14)</f>
        <v>52</v>
      </c>
      <c r="D17" s="135">
        <f>IF(OR(Statistics!B14&lt;3,Statistics!E14&lt;0.01),0,Statistics!I14)</f>
        <v>183</v>
      </c>
      <c r="E17" s="43"/>
      <c r="F17" s="139">
        <f t="shared" si="0"/>
        <v>19885.615530303032</v>
      </c>
      <c r="G17" s="63">
        <f t="shared" si="1"/>
        <v>7388.084709066306</v>
      </c>
      <c r="H17" s="63">
        <f t="shared" si="2"/>
        <v>9892.02901050247</v>
      </c>
      <c r="I17" s="127">
        <f t="shared" si="3"/>
        <v>37165.72924987181</v>
      </c>
    </row>
    <row r="18" spans="1:9" ht="12.75">
      <c r="A18" s="74" t="s">
        <v>9</v>
      </c>
      <c r="B18" s="78">
        <f>IF(OR(Statistics!B15&lt;3,Statistics!E15&lt;0.01),0,Statistics!B15)</f>
        <v>10</v>
      </c>
      <c r="C18" s="78">
        <f>IF(OR(Statistics!B15&lt;3,Statistics!E15&lt;0.01),0,Statistics!D15)</f>
        <v>56</v>
      </c>
      <c r="D18" s="137">
        <f>IF(OR(Statistics!B15&lt;3,Statistics!E15&lt;0.01),0,Statistics!I15)</f>
        <v>546</v>
      </c>
      <c r="E18" s="32"/>
      <c r="F18" s="140">
        <f t="shared" si="0"/>
        <v>13257.07702020202</v>
      </c>
      <c r="G18" s="64">
        <f t="shared" si="1"/>
        <v>7956.398917456021</v>
      </c>
      <c r="H18" s="64">
        <f t="shared" si="2"/>
        <v>29513.92262149918</v>
      </c>
      <c r="I18" s="128">
        <f t="shared" si="3"/>
        <v>50727.39855915722</v>
      </c>
    </row>
    <row r="19" spans="1:9" ht="12.75">
      <c r="A19" s="71" t="s">
        <v>10</v>
      </c>
      <c r="B19" s="75">
        <f>IF(OR(Statistics!B16&lt;3,Statistics!E16&lt;0.01),0,Statistics!B16)</f>
        <v>0</v>
      </c>
      <c r="C19" s="75">
        <f>IF(OR(Statistics!B16&lt;3,Statistics!E16&lt;0.01),0,Statistics!D16)</f>
        <v>0</v>
      </c>
      <c r="D19" s="134">
        <f>IF(OR(Statistics!B16&lt;3,Statistics!E16&lt;0.01),0,Statistics!I16)</f>
        <v>0</v>
      </c>
      <c r="E19" s="43"/>
      <c r="F19" s="115">
        <f t="shared" si="0"/>
        <v>0</v>
      </c>
      <c r="G19" s="62">
        <f t="shared" si="1"/>
        <v>0</v>
      </c>
      <c r="H19" s="62">
        <f t="shared" si="2"/>
        <v>0</v>
      </c>
      <c r="I19" s="104">
        <f t="shared" si="3"/>
        <v>0</v>
      </c>
    </row>
    <row r="20" spans="1:9" ht="12.75">
      <c r="A20" s="71" t="s">
        <v>11</v>
      </c>
      <c r="B20" s="75">
        <f>IF(OR(Statistics!B17&lt;3,Statistics!E17&lt;0.01),0,Statistics!B17)</f>
        <v>0</v>
      </c>
      <c r="C20" s="75">
        <f>IF(OR(Statistics!B17&lt;3,Statistics!E17&lt;0.01),0,Statistics!D17)</f>
        <v>0</v>
      </c>
      <c r="D20" s="134">
        <f>IF(OR(Statistics!B17&lt;3,Statistics!E17&lt;0.01),0,Statistics!I17)</f>
        <v>0</v>
      </c>
      <c r="E20" s="43"/>
      <c r="F20" s="115">
        <f t="shared" si="0"/>
        <v>0</v>
      </c>
      <c r="G20" s="62">
        <f t="shared" si="1"/>
        <v>0</v>
      </c>
      <c r="H20" s="62">
        <f t="shared" si="2"/>
        <v>0</v>
      </c>
      <c r="I20" s="104">
        <f t="shared" si="3"/>
        <v>0</v>
      </c>
    </row>
    <row r="21" spans="1:9" ht="12.75">
      <c r="A21" s="71" t="s">
        <v>12</v>
      </c>
      <c r="B21" s="75">
        <f>IF(OR(Statistics!B18&lt;3,Statistics!E18&lt;0.01),0,Statistics!B18)</f>
        <v>0</v>
      </c>
      <c r="C21" s="75">
        <f>IF(OR(Statistics!B18&lt;3,Statistics!E18&lt;0.01),0,Statistics!D18)</f>
        <v>0</v>
      </c>
      <c r="D21" s="134">
        <f>IF(OR(Statistics!B18&lt;3,Statistics!E18&lt;0.01),0,Statistics!I18)</f>
        <v>0</v>
      </c>
      <c r="E21" s="43"/>
      <c r="F21" s="115">
        <f t="shared" si="0"/>
        <v>0</v>
      </c>
      <c r="G21" s="62">
        <f t="shared" si="1"/>
        <v>0</v>
      </c>
      <c r="H21" s="62">
        <f t="shared" si="2"/>
        <v>0</v>
      </c>
      <c r="I21" s="104">
        <f t="shared" si="3"/>
        <v>0</v>
      </c>
    </row>
    <row r="22" spans="1:9" ht="12.75">
      <c r="A22" s="72" t="s">
        <v>13</v>
      </c>
      <c r="B22" s="76">
        <f>IF(OR(Statistics!B19&lt;3,Statistics!E19&lt;0.01),0,Statistics!B19)</f>
        <v>31</v>
      </c>
      <c r="C22" s="76">
        <f>IF(OR(Statistics!B19&lt;3,Statistics!E19&lt;0.01),0,Statistics!D19)</f>
        <v>126</v>
      </c>
      <c r="D22" s="135">
        <f>IF(OR(Statistics!B19&lt;3,Statistics!E19&lt;0.01),0,Statistics!I19)</f>
        <v>394</v>
      </c>
      <c r="E22" s="43"/>
      <c r="F22" s="139">
        <f t="shared" si="0"/>
        <v>41096.93876262626</v>
      </c>
      <c r="G22" s="63">
        <f t="shared" si="1"/>
        <v>17901.89756427605</v>
      </c>
      <c r="H22" s="63">
        <f t="shared" si="2"/>
        <v>21297.592514415155</v>
      </c>
      <c r="I22" s="127">
        <f t="shared" si="3"/>
        <v>80296.42884131747</v>
      </c>
    </row>
    <row r="23" spans="1:9" ht="12.75">
      <c r="A23" s="73" t="s">
        <v>14</v>
      </c>
      <c r="B23" s="77">
        <f>IF(OR(Statistics!B20&lt;3,Statistics!E20&lt;0.01),0,Statistics!B20)</f>
        <v>0</v>
      </c>
      <c r="C23" s="77">
        <f>IF(OR(Statistics!B20&lt;3,Statistics!E20&lt;0.01),0,Statistics!D20)</f>
        <v>0</v>
      </c>
      <c r="D23" s="136">
        <f>IF(OR(Statistics!B20&lt;3,Statistics!E20&lt;0.01),0,Statistics!I20)</f>
        <v>0</v>
      </c>
      <c r="E23" s="32"/>
      <c r="F23" s="116">
        <f t="shared" si="0"/>
        <v>0</v>
      </c>
      <c r="G23" s="65">
        <f t="shared" si="1"/>
        <v>0</v>
      </c>
      <c r="H23" s="65">
        <f t="shared" si="2"/>
        <v>0</v>
      </c>
      <c r="I23" s="105">
        <f t="shared" si="3"/>
        <v>0</v>
      </c>
    </row>
    <row r="24" spans="1:9" ht="12.75">
      <c r="A24" s="72" t="s">
        <v>15</v>
      </c>
      <c r="B24" s="76">
        <f>IF(OR(Statistics!B21&lt;3,Statistics!E21&lt;0.01),0,Statistics!B21)</f>
        <v>8</v>
      </c>
      <c r="C24" s="76">
        <f>IF(OR(Statistics!B21&lt;3,Statistics!E21&lt;0.01),0,Statistics!D21)</f>
        <v>51</v>
      </c>
      <c r="D24" s="135">
        <f>IF(OR(Statistics!B21&lt;3,Statistics!E21&lt;0.01),0,Statistics!I21)</f>
        <v>71</v>
      </c>
      <c r="E24" s="43"/>
      <c r="F24" s="139">
        <f t="shared" si="0"/>
        <v>10605.661616161617</v>
      </c>
      <c r="G24" s="63">
        <f t="shared" si="1"/>
        <v>7246.006156968877</v>
      </c>
      <c r="H24" s="63">
        <f t="shared" si="2"/>
        <v>3837.8910368616143</v>
      </c>
      <c r="I24" s="127">
        <f t="shared" si="3"/>
        <v>21689.558809992108</v>
      </c>
    </row>
    <row r="25" spans="1:9" ht="12.75">
      <c r="A25" s="71" t="s">
        <v>16</v>
      </c>
      <c r="B25" s="75">
        <f>IF(OR(Statistics!B22&lt;3,Statistics!E22&lt;0.01),0,Statistics!B22)</f>
        <v>0</v>
      </c>
      <c r="C25" s="75">
        <f>IF(OR(Statistics!B22&lt;3,Statistics!E22&lt;0.01),0,Statistics!D22)</f>
        <v>0</v>
      </c>
      <c r="D25" s="134">
        <f>IF(OR(Statistics!B22&lt;3,Statistics!E22&lt;0.01),0,Statistics!I22)</f>
        <v>0</v>
      </c>
      <c r="E25" s="43"/>
      <c r="F25" s="115">
        <f t="shared" si="0"/>
        <v>0</v>
      </c>
      <c r="G25" s="62">
        <f t="shared" si="1"/>
        <v>0</v>
      </c>
      <c r="H25" s="62">
        <f t="shared" si="2"/>
        <v>0</v>
      </c>
      <c r="I25" s="104">
        <f t="shared" si="3"/>
        <v>0</v>
      </c>
    </row>
    <row r="26" spans="1:9" ht="12.75">
      <c r="A26" s="71" t="s">
        <v>17</v>
      </c>
      <c r="B26" s="75">
        <f>IF(OR(Statistics!B23&lt;3,Statistics!E23&lt;0.01),0,Statistics!B23)</f>
        <v>0</v>
      </c>
      <c r="C26" s="75">
        <f>IF(OR(Statistics!B23&lt;3,Statistics!E23&lt;0.01),0,Statistics!D23)</f>
        <v>0</v>
      </c>
      <c r="D26" s="134">
        <f>IF(OR(Statistics!B23&lt;3,Statistics!E23&lt;0.01),0,Statistics!I23)</f>
        <v>0</v>
      </c>
      <c r="E26" s="43"/>
      <c r="F26" s="115">
        <f t="shared" si="0"/>
        <v>0</v>
      </c>
      <c r="G26" s="62">
        <f t="shared" si="1"/>
        <v>0</v>
      </c>
      <c r="H26" s="62">
        <f t="shared" si="2"/>
        <v>0</v>
      </c>
      <c r="I26" s="104">
        <f t="shared" si="3"/>
        <v>0</v>
      </c>
    </row>
    <row r="27" spans="1:9" ht="12.75">
      <c r="A27" s="72" t="s">
        <v>18</v>
      </c>
      <c r="B27" s="76">
        <f>IF(OR(Statistics!B24&lt;3,Statistics!E24&lt;0.01),0,Statistics!B24)</f>
        <v>61</v>
      </c>
      <c r="C27" s="76">
        <f>IF(OR(Statistics!B24&lt;3,Statistics!E24&lt;0.01),0,Statistics!D24)</f>
        <v>248</v>
      </c>
      <c r="D27" s="135">
        <f>IF(OR(Statistics!B24&lt;3,Statistics!E24&lt;0.01),0,Statistics!I24)</f>
        <v>1294</v>
      </c>
      <c r="E27" s="43"/>
      <c r="F27" s="139">
        <f t="shared" si="0"/>
        <v>80868.16982323233</v>
      </c>
      <c r="G27" s="63">
        <f t="shared" si="1"/>
        <v>35235.48092016238</v>
      </c>
      <c r="H27" s="63">
        <f t="shared" si="2"/>
        <v>69946.91551688632</v>
      </c>
      <c r="I27" s="127">
        <f t="shared" si="3"/>
        <v>186050.56626028102</v>
      </c>
    </row>
    <row r="28" spans="1:9" ht="12.75">
      <c r="A28" s="73" t="s">
        <v>19</v>
      </c>
      <c r="B28" s="77">
        <f>IF(OR(Statistics!B25&lt;3,Statistics!E25&lt;0.01),0,Statistics!B25)</f>
        <v>0</v>
      </c>
      <c r="C28" s="77">
        <f>IF(OR(Statistics!B25&lt;3,Statistics!E25&lt;0.01),0,Statistics!D25)</f>
        <v>0</v>
      </c>
      <c r="D28" s="136">
        <f>IF(OR(Statistics!B25&lt;3,Statistics!E25&lt;0.01),0,Statistics!I25)</f>
        <v>0</v>
      </c>
      <c r="E28" s="32"/>
      <c r="F28" s="116">
        <f t="shared" si="0"/>
        <v>0</v>
      </c>
      <c r="G28" s="65">
        <f t="shared" si="1"/>
        <v>0</v>
      </c>
      <c r="H28" s="65">
        <f t="shared" si="2"/>
        <v>0</v>
      </c>
      <c r="I28" s="105">
        <f t="shared" si="3"/>
        <v>0</v>
      </c>
    </row>
    <row r="29" spans="1:9" ht="12.75">
      <c r="A29" s="72" t="s">
        <v>20</v>
      </c>
      <c r="B29" s="76">
        <f>IF(OR(Statistics!B26&lt;3,Statistics!E26&lt;0.01),0,Statistics!B26)</f>
        <v>8</v>
      </c>
      <c r="C29" s="76">
        <f>IF(OR(Statistics!B26&lt;3,Statistics!E26&lt;0.01),0,Statistics!D26)</f>
        <v>41</v>
      </c>
      <c r="D29" s="135">
        <f>IF(OR(Statistics!B26&lt;3,Statistics!E26&lt;0.01),0,Statistics!I26)</f>
        <v>146</v>
      </c>
      <c r="E29" s="43"/>
      <c r="F29" s="139">
        <f t="shared" si="0"/>
        <v>10605.661616161617</v>
      </c>
      <c r="G29" s="63">
        <f t="shared" si="1"/>
        <v>5825.220635994587</v>
      </c>
      <c r="H29" s="63">
        <f t="shared" si="2"/>
        <v>7892.0012870675455</v>
      </c>
      <c r="I29" s="127">
        <f t="shared" si="3"/>
        <v>24322.88353922375</v>
      </c>
    </row>
    <row r="30" spans="1:9" ht="12.75">
      <c r="A30" s="71" t="s">
        <v>21</v>
      </c>
      <c r="B30" s="75">
        <f>IF(OR(Statistics!B27&lt;3,Statistics!E27&lt;0.01),0,Statistics!B27)</f>
        <v>0</v>
      </c>
      <c r="C30" s="75">
        <f>IF(OR(Statistics!B27&lt;3,Statistics!E27&lt;0.01),0,Statistics!D27)</f>
        <v>0</v>
      </c>
      <c r="D30" s="134">
        <f>IF(OR(Statistics!B27&lt;3,Statistics!E27&lt;0.01),0,Statistics!I27)</f>
        <v>0</v>
      </c>
      <c r="E30" s="43"/>
      <c r="F30" s="115">
        <f t="shared" si="0"/>
        <v>0</v>
      </c>
      <c r="G30" s="62">
        <f t="shared" si="1"/>
        <v>0</v>
      </c>
      <c r="H30" s="62">
        <f t="shared" si="2"/>
        <v>0</v>
      </c>
      <c r="I30" s="104">
        <f t="shared" si="3"/>
        <v>0</v>
      </c>
    </row>
    <row r="31" spans="1:9" ht="12.75">
      <c r="A31" s="72" t="s">
        <v>22</v>
      </c>
      <c r="B31" s="76">
        <f>IF(OR(Statistics!B28&lt;3,Statistics!E28&lt;0.01),0,Statistics!B28)</f>
        <v>52</v>
      </c>
      <c r="C31" s="76">
        <f>IF(OR(Statistics!B28&lt;3,Statistics!E28&lt;0.01),0,Statistics!D28)</f>
        <v>271</v>
      </c>
      <c r="D31" s="135">
        <f>IF(OR(Statistics!B28&lt;3,Statistics!E28&lt;0.01),0,Statistics!I28)</f>
        <v>353</v>
      </c>
      <c r="E31" s="43"/>
      <c r="F31" s="139">
        <f t="shared" si="0"/>
        <v>68936.80050505052</v>
      </c>
      <c r="G31" s="63">
        <f t="shared" si="1"/>
        <v>38503.28761840325</v>
      </c>
      <c r="H31" s="63">
        <f t="shared" si="2"/>
        <v>19081.345577635915</v>
      </c>
      <c r="I31" s="127">
        <f t="shared" si="3"/>
        <v>126521.43370108969</v>
      </c>
    </row>
    <row r="32" spans="1:9" ht="12.75">
      <c r="A32" s="71" t="s">
        <v>23</v>
      </c>
      <c r="B32" s="75">
        <f>IF(OR(Statistics!B29&lt;3,Statistics!E29&lt;0.01),0,Statistics!B29)</f>
        <v>0</v>
      </c>
      <c r="C32" s="75">
        <f>IF(OR(Statistics!B29&lt;3,Statistics!E29&lt;0.01),0,Statistics!D29)</f>
        <v>0</v>
      </c>
      <c r="D32" s="134">
        <f>IF(OR(Statistics!B29&lt;3,Statistics!E29&lt;0.01),0,Statistics!I29)</f>
        <v>0</v>
      </c>
      <c r="E32" s="43"/>
      <c r="F32" s="115">
        <f t="shared" si="0"/>
        <v>0</v>
      </c>
      <c r="G32" s="62">
        <f t="shared" si="1"/>
        <v>0</v>
      </c>
      <c r="H32" s="62">
        <f t="shared" si="2"/>
        <v>0</v>
      </c>
      <c r="I32" s="104">
        <f t="shared" si="3"/>
        <v>0</v>
      </c>
    </row>
    <row r="33" spans="1:9" ht="12.75">
      <c r="A33" s="74" t="s">
        <v>24</v>
      </c>
      <c r="B33" s="78">
        <f>IF(OR(Statistics!B30&lt;3,Statistics!E30&lt;0.01),0,Statistics!B30)</f>
        <v>460</v>
      </c>
      <c r="C33" s="78">
        <f>IF(OR(Statistics!B30&lt;3,Statistics!E30&lt;0.01),0,Statistics!D30)</f>
        <v>2377</v>
      </c>
      <c r="D33" s="137">
        <f>IF(OR(Statistics!B30&lt;3,Statistics!E30&lt;0.01),0,Statistics!I30)</f>
        <v>5416</v>
      </c>
      <c r="E33" s="32"/>
      <c r="F33" s="140">
        <f t="shared" si="0"/>
        <v>609825.5429292929</v>
      </c>
      <c r="G33" s="64">
        <f t="shared" si="1"/>
        <v>337720.71833558864</v>
      </c>
      <c r="H33" s="64">
        <f t="shared" si="2"/>
        <v>292760.8148682043</v>
      </c>
      <c r="I33" s="128">
        <f t="shared" si="3"/>
        <v>1240307.0761330859</v>
      </c>
    </row>
    <row r="34" spans="1:9" ht="12.75">
      <c r="A34" s="71" t="s">
        <v>25</v>
      </c>
      <c r="B34" s="75">
        <f>IF(OR(Statistics!B31&lt;3,Statistics!E31&lt;0.01),0,Statistics!B31)</f>
        <v>0</v>
      </c>
      <c r="C34" s="75">
        <f>IF(OR(Statistics!B31&lt;3,Statistics!E31&lt;0.01),0,Statistics!D31)</f>
        <v>0</v>
      </c>
      <c r="D34" s="134">
        <f>IF(OR(Statistics!B31&lt;3,Statistics!E31&lt;0.01),0,Statistics!I31)</f>
        <v>0</v>
      </c>
      <c r="E34" s="43"/>
      <c r="F34" s="115">
        <f t="shared" si="0"/>
        <v>0</v>
      </c>
      <c r="G34" s="62">
        <f t="shared" si="1"/>
        <v>0</v>
      </c>
      <c r="H34" s="62">
        <f t="shared" si="2"/>
        <v>0</v>
      </c>
      <c r="I34" s="104">
        <f t="shared" si="3"/>
        <v>0</v>
      </c>
    </row>
    <row r="35" spans="1:9" ht="12.75">
      <c r="A35" s="71" t="s">
        <v>26</v>
      </c>
      <c r="B35" s="75">
        <f>IF(OR(Statistics!B32&lt;3,Statistics!E32&lt;0.01),0,Statistics!B32)</f>
        <v>0</v>
      </c>
      <c r="C35" s="75">
        <f>IF(OR(Statistics!B32&lt;3,Statistics!E32&lt;0.01),0,Statistics!D32)</f>
        <v>0</v>
      </c>
      <c r="D35" s="134">
        <f>IF(OR(Statistics!B32&lt;3,Statistics!E32&lt;0.01),0,Statistics!I32)</f>
        <v>0</v>
      </c>
      <c r="E35" s="43"/>
      <c r="F35" s="115">
        <f t="shared" si="0"/>
        <v>0</v>
      </c>
      <c r="G35" s="62">
        <f t="shared" si="1"/>
        <v>0</v>
      </c>
      <c r="H35" s="62">
        <f t="shared" si="2"/>
        <v>0</v>
      </c>
      <c r="I35" s="104">
        <f t="shared" si="3"/>
        <v>0</v>
      </c>
    </row>
    <row r="36" spans="1:9" ht="12.75">
      <c r="A36" s="90" t="s">
        <v>27</v>
      </c>
      <c r="B36" s="218">
        <f>IF(OR(Statistics!B33&lt;3,Statistics!E33&lt;0.01),0,Statistics!B33)</f>
        <v>0</v>
      </c>
      <c r="C36" s="218">
        <f>IF(OR(Statistics!B33&lt;3,Statistics!E33&lt;0.01),0,Statistics!D33)</f>
        <v>0</v>
      </c>
      <c r="D36" s="219">
        <f>IF(OR(Statistics!B33&lt;3,Statistics!E33&lt;0.01),0,Statistics!I33)</f>
        <v>0</v>
      </c>
      <c r="E36" s="43"/>
      <c r="F36" s="221">
        <f t="shared" si="0"/>
        <v>0</v>
      </c>
      <c r="G36" s="216">
        <f t="shared" si="1"/>
        <v>0</v>
      </c>
      <c r="H36" s="216">
        <f t="shared" si="2"/>
        <v>0</v>
      </c>
      <c r="I36" s="222">
        <f t="shared" si="3"/>
        <v>0</v>
      </c>
    </row>
    <row r="37" spans="1:9" ht="12.75">
      <c r="A37" s="71" t="s">
        <v>28</v>
      </c>
      <c r="B37" s="75">
        <f>IF(OR(Statistics!B34&lt;3,Statistics!E34&lt;0.01),0,Statistics!B34)</f>
        <v>0</v>
      </c>
      <c r="C37" s="75">
        <f>IF(OR(Statistics!B34&lt;3,Statistics!E34&lt;0.01),0,Statistics!D34)</f>
        <v>0</v>
      </c>
      <c r="D37" s="134">
        <f>IF(OR(Statistics!B34&lt;3,Statistics!E34&lt;0.01),0,Statistics!I34)</f>
        <v>0</v>
      </c>
      <c r="E37" s="43"/>
      <c r="F37" s="115">
        <f t="shared" si="0"/>
        <v>0</v>
      </c>
      <c r="G37" s="62">
        <f t="shared" si="1"/>
        <v>0</v>
      </c>
      <c r="H37" s="62">
        <f t="shared" si="2"/>
        <v>0</v>
      </c>
      <c r="I37" s="104">
        <f t="shared" si="3"/>
        <v>0</v>
      </c>
    </row>
    <row r="38" spans="1:9" s="44" customFormat="1" ht="12.75">
      <c r="A38" s="73" t="s">
        <v>29</v>
      </c>
      <c r="B38" s="77">
        <f>IF(OR(Statistics!B35&lt;3,Statistics!E35&lt;0.01),0,Statistics!B35)</f>
        <v>0</v>
      </c>
      <c r="C38" s="77">
        <f>IF(OR(Statistics!B35&lt;3,Statistics!E35&lt;0.01),0,Statistics!D35)</f>
        <v>0</v>
      </c>
      <c r="D38" s="136">
        <f>IF(OR(Statistics!B35&lt;3,Statistics!E35&lt;0.01),0,Statistics!I35)</f>
        <v>0</v>
      </c>
      <c r="E38" s="32"/>
      <c r="F38" s="116">
        <f t="shared" si="0"/>
        <v>0</v>
      </c>
      <c r="G38" s="65">
        <f t="shared" si="1"/>
        <v>0</v>
      </c>
      <c r="H38" s="65">
        <f t="shared" si="2"/>
        <v>0</v>
      </c>
      <c r="I38" s="105">
        <f t="shared" si="3"/>
        <v>0</v>
      </c>
    </row>
    <row r="39" spans="1:9" s="44" customFormat="1" ht="12.75">
      <c r="A39" s="71" t="s">
        <v>30</v>
      </c>
      <c r="B39" s="75">
        <f>IF(OR(Statistics!B36&lt;3,Statistics!E36&lt;0.01),0,Statistics!B36)</f>
        <v>0</v>
      </c>
      <c r="C39" s="75">
        <f>IF(OR(Statistics!B36&lt;3,Statistics!E36&lt;0.01),0,Statistics!D36)</f>
        <v>0</v>
      </c>
      <c r="D39" s="134">
        <f>IF(OR(Statistics!B36&lt;3,Statistics!E36&lt;0.01),0,Statistics!I36)</f>
        <v>0</v>
      </c>
      <c r="E39" s="43"/>
      <c r="F39" s="115">
        <f t="shared" si="0"/>
        <v>0</v>
      </c>
      <c r="G39" s="62">
        <f t="shared" si="1"/>
        <v>0</v>
      </c>
      <c r="H39" s="62">
        <f t="shared" si="2"/>
        <v>0</v>
      </c>
      <c r="I39" s="104">
        <f t="shared" si="3"/>
        <v>0</v>
      </c>
    </row>
    <row r="40" spans="1:9" ht="12.75">
      <c r="A40" s="72" t="s">
        <v>31</v>
      </c>
      <c r="B40" s="76">
        <f>IF(OR(Statistics!B37&lt;3,Statistics!E37&lt;0.01),0,Statistics!B37)</f>
        <v>101</v>
      </c>
      <c r="C40" s="76">
        <f>IF(OR(Statistics!B37&lt;3,Statistics!E37&lt;0.01),0,Statistics!D37)</f>
        <v>279</v>
      </c>
      <c r="D40" s="135">
        <f>IF(OR(Statistics!B37&lt;3,Statistics!E37&lt;0.01),0,Statistics!I37)</f>
        <v>758</v>
      </c>
      <c r="E40" s="43"/>
      <c r="F40" s="139">
        <f t="shared" si="0"/>
        <v>133896.4779040404</v>
      </c>
      <c r="G40" s="63">
        <f t="shared" si="1"/>
        <v>39639.91603518268</v>
      </c>
      <c r="H40" s="63">
        <f t="shared" si="2"/>
        <v>40973.54092874794</v>
      </c>
      <c r="I40" s="127">
        <f t="shared" si="3"/>
        <v>214509.93486797102</v>
      </c>
    </row>
    <row r="41" spans="1:9" ht="12.75">
      <c r="A41" s="71" t="s">
        <v>32</v>
      </c>
      <c r="B41" s="75">
        <f>IF(OR(Statistics!B38&lt;3,Statistics!E38&lt;0.01),0,Statistics!B38)</f>
        <v>0</v>
      </c>
      <c r="C41" s="75">
        <f>IF(OR(Statistics!B38&lt;3,Statistics!E38&lt;0.01),0,Statistics!D38)</f>
        <v>0</v>
      </c>
      <c r="D41" s="134">
        <f>IF(OR(Statistics!B38&lt;3,Statistics!E38&lt;0.01),0,Statistics!I38)</f>
        <v>0</v>
      </c>
      <c r="E41" s="43"/>
      <c r="F41" s="115">
        <f t="shared" si="0"/>
        <v>0</v>
      </c>
      <c r="G41" s="62">
        <f t="shared" si="1"/>
        <v>0</v>
      </c>
      <c r="H41" s="62">
        <f t="shared" si="2"/>
        <v>0</v>
      </c>
      <c r="I41" s="104">
        <f t="shared" si="3"/>
        <v>0</v>
      </c>
    </row>
    <row r="42" spans="1:9" ht="12.75">
      <c r="A42" s="92" t="s">
        <v>33</v>
      </c>
      <c r="B42" s="218">
        <f>IF(OR(Statistics!B39&lt;3,Statistics!E39&lt;0.01),0,Statistics!B39)</f>
        <v>0</v>
      </c>
      <c r="C42" s="218">
        <f>IF(OR(Statistics!B39&lt;3,Statistics!E39&lt;0.01),0,Statistics!D39)</f>
        <v>0</v>
      </c>
      <c r="D42" s="219">
        <f>IF(OR(Statistics!B39&lt;3,Statistics!E39&lt;0.01),0,Statistics!I39)</f>
        <v>0</v>
      </c>
      <c r="E42" s="32"/>
      <c r="F42" s="221">
        <f t="shared" si="0"/>
        <v>0</v>
      </c>
      <c r="G42" s="216">
        <f t="shared" si="1"/>
        <v>0</v>
      </c>
      <c r="H42" s="216">
        <f t="shared" si="2"/>
        <v>0</v>
      </c>
      <c r="I42" s="224">
        <f t="shared" si="3"/>
        <v>0</v>
      </c>
    </row>
    <row r="43" spans="1:9" ht="13.5" thickBot="1">
      <c r="A43" s="141"/>
      <c r="B43" s="142"/>
      <c r="C43" s="142"/>
      <c r="D43" s="143"/>
      <c r="E43" s="144"/>
      <c r="F43" s="145"/>
      <c r="G43" s="146"/>
      <c r="H43" s="146"/>
      <c r="I43" s="147"/>
    </row>
    <row r="44" spans="1:9" ht="13.5" thickBot="1">
      <c r="A44" s="148" t="s">
        <v>34</v>
      </c>
      <c r="B44" s="149">
        <f>SUM(B9:B43)</f>
        <v>792</v>
      </c>
      <c r="C44" s="149">
        <f>SUM(C9:C43)</f>
        <v>3695</v>
      </c>
      <c r="D44" s="150">
        <f>SUM(D9:D43)</f>
        <v>9712</v>
      </c>
      <c r="E44" s="151"/>
      <c r="F44" s="152">
        <f>SUM(F9:F43)</f>
        <v>1049960.5</v>
      </c>
      <c r="G44" s="153">
        <f>SUM(G9:G43)</f>
        <v>524980.25</v>
      </c>
      <c r="H44" s="153">
        <f>SUM(H9:H42)</f>
        <v>524980.25</v>
      </c>
      <c r="I44" s="154">
        <f>SUM(I9:I43)</f>
        <v>2099921</v>
      </c>
    </row>
  </sheetData>
  <mergeCells count="4">
    <mergeCell ref="B3:D3"/>
    <mergeCell ref="B4:D4"/>
    <mergeCell ref="B5:D5"/>
    <mergeCell ref="B6:D6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L16" sqref="L16"/>
    </sheetView>
  </sheetViews>
  <sheetFormatPr defaultColWidth="9.140625" defaultRowHeight="12.75"/>
  <cols>
    <col min="1" max="1" width="16.00390625" style="0" customWidth="1"/>
    <col min="2" max="2" width="10.7109375" style="112" customWidth="1"/>
    <col min="3" max="3" width="10.7109375" style="59" customWidth="1"/>
    <col min="4" max="4" width="10.7109375" style="106" customWidth="1"/>
    <col min="5" max="5" width="3.57421875" style="85" customWidth="1"/>
    <col min="6" max="6" width="10.7109375" style="88" hidden="1" customWidth="1"/>
    <col min="7" max="7" width="10.7109375" style="48" customWidth="1"/>
    <col min="8" max="8" width="10.7109375" style="59" hidden="1" customWidth="1"/>
    <col min="9" max="9" width="10.7109375" style="106" customWidth="1"/>
    <col min="10" max="10" width="10.7109375" style="83" customWidth="1"/>
  </cols>
  <sheetData>
    <row r="1" spans="1:10" ht="12.75">
      <c r="A1" s="47" t="s">
        <v>66</v>
      </c>
      <c r="B1" s="88"/>
      <c r="C1" s="44"/>
      <c r="D1" s="44"/>
      <c r="E1" s="28"/>
      <c r="F1" s="44"/>
      <c r="G1" s="44"/>
      <c r="H1" s="44"/>
      <c r="I1" s="44"/>
      <c r="J1" s="44"/>
    </row>
    <row r="2" spans="1:10" ht="12.75">
      <c r="A2" s="30">
        <v>2099921</v>
      </c>
      <c r="B2" s="44"/>
      <c r="C2" s="44"/>
      <c r="D2" s="44"/>
      <c r="E2" s="28"/>
      <c r="F2" s="44"/>
      <c r="G2" s="44"/>
      <c r="H2" s="44"/>
      <c r="I2" s="44"/>
      <c r="J2" s="44"/>
    </row>
    <row r="3" spans="1:10" ht="13.5" thickBot="1">
      <c r="A3" s="30"/>
      <c r="B3" s="29"/>
      <c r="C3" s="29"/>
      <c r="D3" s="29"/>
      <c r="E3" s="160"/>
      <c r="F3" s="44"/>
      <c r="G3" s="44"/>
      <c r="H3" s="44"/>
      <c r="I3" s="44"/>
      <c r="J3" s="44"/>
    </row>
    <row r="4" spans="1:10" ht="13.5" thickBot="1">
      <c r="A4" s="44"/>
      <c r="B4" s="227" t="s">
        <v>59</v>
      </c>
      <c r="C4" s="228"/>
      <c r="D4" s="229"/>
      <c r="E4" s="86"/>
      <c r="G4" s="227" t="s">
        <v>63</v>
      </c>
      <c r="H4" s="228"/>
      <c r="I4" s="229"/>
      <c r="J4" s="88"/>
    </row>
    <row r="5" spans="1:10" ht="13.5" thickBot="1">
      <c r="A5" s="44"/>
      <c r="B5" s="113" t="s">
        <v>52</v>
      </c>
      <c r="C5" s="67" t="s">
        <v>50</v>
      </c>
      <c r="D5" s="20" t="s">
        <v>45</v>
      </c>
      <c r="E5" s="87"/>
      <c r="F5" s="22" t="s">
        <v>62</v>
      </c>
      <c r="G5" s="117" t="s">
        <v>52</v>
      </c>
      <c r="H5" s="118" t="s">
        <v>64</v>
      </c>
      <c r="I5" s="119" t="s">
        <v>60</v>
      </c>
      <c r="J5" s="97"/>
    </row>
    <row r="6" spans="1:10" s="29" customFormat="1" ht="13.5" thickBot="1">
      <c r="A6" s="6"/>
      <c r="B6" s="114">
        <v>0.6</v>
      </c>
      <c r="C6" s="61">
        <v>0.3</v>
      </c>
      <c r="D6" s="103">
        <v>0.1</v>
      </c>
      <c r="E6" s="89"/>
      <c r="F6" s="93" t="s">
        <v>52</v>
      </c>
      <c r="G6" s="107">
        <v>0.8</v>
      </c>
      <c r="H6" s="108" t="s">
        <v>60</v>
      </c>
      <c r="I6" s="109">
        <v>0.2</v>
      </c>
      <c r="J6" s="121" t="s">
        <v>61</v>
      </c>
    </row>
    <row r="7" spans="1:10" ht="12.75">
      <c r="A7" s="71" t="s">
        <v>0</v>
      </c>
      <c r="B7" s="115">
        <f>($A$2*0.5)*(Statistics!D6/Statistics!$D$41)*$B$6</f>
        <v>313.3430987316588</v>
      </c>
      <c r="C7" s="62">
        <f>($A$2*0.5)*(Statistics!I6/Statistics!$I$41)*$C$6</f>
        <v>1240.2243796355644</v>
      </c>
      <c r="D7" s="110">
        <f>($A$2*0.5)*(Statistics!F6/Statistics!$F$41)*$D$6</f>
        <v>485.29187798475164</v>
      </c>
      <c r="F7" s="94">
        <f>IF(Statistics!D6/Statistics!$D$41&gt;=0.0115,Statistics!D6,0)</f>
        <v>0</v>
      </c>
      <c r="G7" s="101">
        <f>(F7/$F$42)*($A$2*0.5)*$G$6</f>
        <v>0</v>
      </c>
      <c r="H7" s="75">
        <f>IF(F7=0,0,Statistics!I6)</f>
        <v>0</v>
      </c>
      <c r="I7" s="110">
        <f>($A$2*0.5)*(H7/$H$42)*$I$6</f>
        <v>0</v>
      </c>
      <c r="J7" s="122">
        <f>B7+C7+D7+G7+I7</f>
        <v>2038.8593563519748</v>
      </c>
    </row>
    <row r="8" spans="1:10" ht="12.75">
      <c r="A8" s="71" t="s">
        <v>1</v>
      </c>
      <c r="B8" s="115">
        <f>($A$2*0.5)*(Statistics!D7/Statistics!$D$41)*$B$6</f>
        <v>4543.474931609052</v>
      </c>
      <c r="C8" s="62">
        <f>($A$2*0.5)*(Statistics!I7/Statistics!$I$41)*$C$6</f>
        <v>3461.091292006226</v>
      </c>
      <c r="D8" s="110">
        <f>($A$2*0.5)*(Statistics!F7/Statistics!$F$41)*$D$6</f>
        <v>2397.136617840087</v>
      </c>
      <c r="F8" s="94">
        <f>IF(Statistics!D7/Statistics!$D$41&gt;=0.0115,Statistics!D7,0)</f>
        <v>0</v>
      </c>
      <c r="G8" s="101">
        <f aca="true" t="shared" si="0" ref="G8:G40">(F8/$F$42)*($A$2*0.5)*$G$6</f>
        <v>0</v>
      </c>
      <c r="H8" s="75">
        <f>IF(F8=0,0,Statistics!I7)</f>
        <v>0</v>
      </c>
      <c r="I8" s="110">
        <f aca="true" t="shared" si="1" ref="I8:I40">($A$2*0.5)*(H8/$H$42)*$I$6</f>
        <v>0</v>
      </c>
      <c r="J8" s="122">
        <f aca="true" t="shared" si="2" ref="J8:J40">B8+C8+D8+G8+I8</f>
        <v>10401.702841455366</v>
      </c>
    </row>
    <row r="9" spans="1:10" s="91" customFormat="1" ht="12.75">
      <c r="A9" s="90" t="s">
        <v>2</v>
      </c>
      <c r="B9" s="115">
        <f>($A$2*0.5)*(Statistics!D8/Statistics!$D$41)*$B$6</f>
        <v>30394.280576970905</v>
      </c>
      <c r="C9" s="62">
        <f>($A$2*0.5)*(Statistics!I8/Statistics!$I$41)*$C$6</f>
        <v>15892.177515795256</v>
      </c>
      <c r="D9" s="110">
        <f>($A$2*0.5)*(Statistics!F8/Statistics!$F$41)*$D$6</f>
        <v>10446.23755480772</v>
      </c>
      <c r="E9" s="85"/>
      <c r="F9" s="94">
        <f>IF(Statistics!D8/Statistics!$D$41&gt;=0.0115,Statistics!D8,0)</f>
        <v>194</v>
      </c>
      <c r="G9" s="101">
        <f t="shared" si="0"/>
        <v>44596.023426382046</v>
      </c>
      <c r="H9" s="75">
        <f>IF(F9=0,0,Statistics!I8)</f>
        <v>551</v>
      </c>
      <c r="I9" s="110">
        <f t="shared" si="1"/>
        <v>12095.509836922434</v>
      </c>
      <c r="J9" s="122">
        <f t="shared" si="2"/>
        <v>113424.22891087836</v>
      </c>
    </row>
    <row r="10" spans="1:10" ht="12.75">
      <c r="A10" s="71" t="s">
        <v>3</v>
      </c>
      <c r="B10" s="115">
        <f>($A$2*0.5)*(Statistics!D9/Statistics!$D$41)*$B$6</f>
        <v>2976.7594379507586</v>
      </c>
      <c r="C10" s="62">
        <f>($A$2*0.5)*(Statistics!I9/Statistics!$I$41)*$C$6</f>
        <v>1499.8062265360315</v>
      </c>
      <c r="D10" s="110">
        <f>($A$2*0.5)*(Statistics!F9/Statistics!$F$41)*$D$6</f>
        <v>1067.3489038456169</v>
      </c>
      <c r="F10" s="94">
        <f>IF(Statistics!D9/Statistics!$D$41&gt;=0.0115,Statistics!D9,0)</f>
        <v>0</v>
      </c>
      <c r="G10" s="101">
        <f t="shared" si="0"/>
        <v>0</v>
      </c>
      <c r="H10" s="75">
        <f>IF(F10=0,0,Statistics!I9)</f>
        <v>0</v>
      </c>
      <c r="I10" s="110">
        <f t="shared" si="1"/>
        <v>0</v>
      </c>
      <c r="J10" s="122">
        <f t="shared" si="2"/>
        <v>5543.914568332408</v>
      </c>
    </row>
    <row r="11" spans="1:10" s="23" customFormat="1" ht="12.75">
      <c r="A11" s="73" t="s">
        <v>4</v>
      </c>
      <c r="B11" s="116">
        <f>($A$2*0.5)*(Statistics!D10/Statistics!$D$41)*$B$6</f>
        <v>3290.1025366824174</v>
      </c>
      <c r="C11" s="65">
        <f>($A$2*0.5)*(Statistics!I10/Statistics!$I$41)*$C$6</f>
        <v>980.6425327350975</v>
      </c>
      <c r="D11" s="111">
        <f>($A$2*0.5)*(Statistics!F10/Statistics!$F$41)*$D$6</f>
        <v>1338.5845456195716</v>
      </c>
      <c r="E11" s="95"/>
      <c r="F11" s="31">
        <f>IF(Statistics!D10/Statistics!$D$41&gt;=0.0115,Statistics!D10,0)</f>
        <v>0</v>
      </c>
      <c r="G11" s="102">
        <f t="shared" si="0"/>
        <v>0</v>
      </c>
      <c r="H11" s="75">
        <f>IF(F11=0,0,Statistics!I10)</f>
        <v>0</v>
      </c>
      <c r="I11" s="111">
        <f t="shared" si="1"/>
        <v>0</v>
      </c>
      <c r="J11" s="123">
        <f t="shared" si="2"/>
        <v>5609.329615037086</v>
      </c>
    </row>
    <row r="12" spans="1:10" s="91" customFormat="1" ht="12.75">
      <c r="A12" s="90" t="s">
        <v>5</v>
      </c>
      <c r="B12" s="115">
        <f>($A$2*0.5)*(Statistics!D11/Statistics!$D$41)*$B$6</f>
        <v>5640.175777169858</v>
      </c>
      <c r="C12" s="62">
        <f>($A$2*0.5)*(Statistics!I11/Statistics!$I$41)*$C$6</f>
        <v>3836.042848640234</v>
      </c>
      <c r="D12" s="110">
        <f>($A$2*0.5)*(Statistics!F11/Statistics!$F$41)*$D$6</f>
        <v>1838.5378096461588</v>
      </c>
      <c r="E12" s="85"/>
      <c r="F12" s="94">
        <f>IF(Statistics!D11/Statistics!$D$41&gt;=0.0115,Statistics!D11,0)</f>
        <v>0</v>
      </c>
      <c r="G12" s="101">
        <f t="shared" si="0"/>
        <v>0</v>
      </c>
      <c r="H12" s="75">
        <f>IF(F12=0,0,Statistics!I11)</f>
        <v>0</v>
      </c>
      <c r="I12" s="110">
        <f t="shared" si="1"/>
        <v>0</v>
      </c>
      <c r="J12" s="122">
        <f t="shared" si="2"/>
        <v>11314.756435456251</v>
      </c>
    </row>
    <row r="13" spans="1:10" ht="12.75">
      <c r="A13" s="71" t="s">
        <v>6</v>
      </c>
      <c r="B13" s="115">
        <f>($A$2*0.5)*(Statistics!D12/Statistics!$D$41)*$B$6</f>
        <v>470.0146480974882</v>
      </c>
      <c r="C13" s="62">
        <f>($A$2*0.5)*(Statistics!I12/Statistics!$I$41)*$C$6</f>
        <v>1009.4849601684826</v>
      </c>
      <c r="D13" s="110">
        <f>($A$2*0.5)*(Statistics!F12/Statistics!$F$41)*$D$6</f>
        <v>605.5152435278018</v>
      </c>
      <c r="F13" s="94">
        <f>IF(Statistics!D12/Statistics!$D$41&gt;=0.0115,Statistics!D12,0)</f>
        <v>0</v>
      </c>
      <c r="G13" s="101">
        <f t="shared" si="0"/>
        <v>0</v>
      </c>
      <c r="H13" s="75">
        <f>IF(F13=0,0,Statistics!I12)</f>
        <v>0</v>
      </c>
      <c r="I13" s="110">
        <f t="shared" si="1"/>
        <v>0</v>
      </c>
      <c r="J13" s="122">
        <f t="shared" si="2"/>
        <v>2085.014851793773</v>
      </c>
    </row>
    <row r="14" spans="1:10" ht="12.75">
      <c r="A14" s="71" t="s">
        <v>7</v>
      </c>
      <c r="B14" s="115">
        <f>($A$2*0.5)*(Statistics!D13/Statistics!$D$41)*$B$6</f>
        <v>1096.7008455608056</v>
      </c>
      <c r="C14" s="62">
        <f>($A$2*0.5)*(Statistics!I13/Statistics!$I$41)*$C$6</f>
        <v>1557.491081402802</v>
      </c>
      <c r="D14" s="110">
        <f>($A$2*0.5)*(Statistics!F13/Statistics!$F$41)*$D$6</f>
        <v>620.1766295696373</v>
      </c>
      <c r="F14" s="94">
        <f>IF(Statistics!D13/Statistics!$D$41&gt;=0.0115,Statistics!D13,0)</f>
        <v>0</v>
      </c>
      <c r="G14" s="101">
        <f t="shared" si="0"/>
        <v>0</v>
      </c>
      <c r="H14" s="75">
        <f>IF(F14=0,0,Statistics!I13)</f>
        <v>0</v>
      </c>
      <c r="I14" s="110">
        <f t="shared" si="1"/>
        <v>0</v>
      </c>
      <c r="J14" s="122">
        <f t="shared" si="2"/>
        <v>3274.3685565332444</v>
      </c>
    </row>
    <row r="15" spans="1:10" s="91" customFormat="1" ht="12.75">
      <c r="A15" s="90" t="s">
        <v>8</v>
      </c>
      <c r="B15" s="115">
        <f>($A$2*0.5)*(Statistics!D14/Statistics!$D$41)*$B$6</f>
        <v>8146.920567023128</v>
      </c>
      <c r="C15" s="62">
        <f>($A$2*0.5)*(Statistics!I14/Statistics!$I$41)*$C$6</f>
        <v>5278.164220309495</v>
      </c>
      <c r="D15" s="110">
        <f>($A$2*0.5)*(Statistics!F14/Statistics!$F$41)*$D$6</f>
        <v>3971.7694787332084</v>
      </c>
      <c r="E15" s="85"/>
      <c r="F15" s="94">
        <f>IF(Statistics!D14/Statistics!$D$41&gt;=0.0115,Statistics!D14,0)</f>
        <v>52</v>
      </c>
      <c r="G15" s="101">
        <f t="shared" si="0"/>
        <v>11953.573289545704</v>
      </c>
      <c r="H15" s="75">
        <f>IF(F15=0,0,Statistics!I14)</f>
        <v>183</v>
      </c>
      <c r="I15" s="110">
        <f t="shared" si="1"/>
        <v>4017.2019966548196</v>
      </c>
      <c r="J15" s="122">
        <f t="shared" si="2"/>
        <v>33367.62955226636</v>
      </c>
    </row>
    <row r="16" spans="1:10" s="96" customFormat="1" ht="12.75">
      <c r="A16" s="92" t="s">
        <v>9</v>
      </c>
      <c r="B16" s="116">
        <f>($A$2*0.5)*(Statistics!D15/Statistics!$D$41)*$B$6</f>
        <v>8773.606764486445</v>
      </c>
      <c r="C16" s="65">
        <f>($A$2*0.5)*(Statistics!I15/Statistics!$I$41)*$C$6</f>
        <v>15747.96537862833</v>
      </c>
      <c r="D16" s="111">
        <f>($A$2*0.5)*(Statistics!F15/Statistics!$F$41)*$D$6</f>
        <v>3001.1857227637056</v>
      </c>
      <c r="E16" s="95"/>
      <c r="F16" s="31">
        <f>IF(Statistics!D15/Statistics!$D$41&gt;=0.0115,Statistics!D15,0)</f>
        <v>56</v>
      </c>
      <c r="G16" s="102">
        <f t="shared" si="0"/>
        <v>12873.078927203065</v>
      </c>
      <c r="H16" s="77">
        <f>IF(F16=0,0,Statistics!I15)</f>
        <v>546</v>
      </c>
      <c r="I16" s="111">
        <f t="shared" si="1"/>
        <v>11985.750219527494</v>
      </c>
      <c r="J16" s="123">
        <f t="shared" si="2"/>
        <v>52381.58701260904</v>
      </c>
    </row>
    <row r="17" spans="1:10" ht="12.75">
      <c r="A17" s="71" t="s">
        <v>10</v>
      </c>
      <c r="B17" s="115">
        <f>($A$2*0.5)*(Statistics!D16/Statistics!$D$41)*$B$6</f>
        <v>313.3430987316588</v>
      </c>
      <c r="C17" s="62">
        <f>($A$2*0.5)*(Statistics!I16/Statistics!$I$41)*$C$6</f>
        <v>201.89699203369653</v>
      </c>
      <c r="D17" s="110">
        <f>($A$2*0.5)*(Statistics!F16/Statistics!$F$41)*$D$6</f>
        <v>227.25148364844864</v>
      </c>
      <c r="F17" s="94">
        <f>IF(Statistics!D16/Statistics!$D$41&gt;=0.0115,Statistics!D16,0)</f>
        <v>0</v>
      </c>
      <c r="G17" s="101">
        <f t="shared" si="0"/>
        <v>0</v>
      </c>
      <c r="H17" s="75">
        <f>IF(F17=0,0,Statistics!I16)</f>
        <v>0</v>
      </c>
      <c r="I17" s="110">
        <f t="shared" si="1"/>
        <v>0</v>
      </c>
      <c r="J17" s="122">
        <f t="shared" si="2"/>
        <v>742.4915744138041</v>
      </c>
    </row>
    <row r="18" spans="1:10" ht="12.75">
      <c r="A18" s="71" t="s">
        <v>11</v>
      </c>
      <c r="B18" s="115">
        <f>($A$2*0.5)*(Statistics!D17/Statistics!$D$41)*$B$6</f>
        <v>156.6715493658294</v>
      </c>
      <c r="C18" s="62">
        <f>($A$2*0.5)*(Statistics!I17/Statistics!$I$41)*$C$6</f>
        <v>230.73941946708177</v>
      </c>
      <c r="D18" s="110">
        <f>($A$2*0.5)*(Statistics!F17/Statistics!$F$41)*$D$6</f>
        <v>224.31920644008156</v>
      </c>
      <c r="F18" s="94">
        <f>IF(Statistics!D17/Statistics!$D$41&gt;=0.0115,Statistics!D17,0)</f>
        <v>0</v>
      </c>
      <c r="G18" s="101">
        <f t="shared" si="0"/>
        <v>0</v>
      </c>
      <c r="H18" s="75">
        <f>IF(F18=0,0,Statistics!I17)</f>
        <v>0</v>
      </c>
      <c r="I18" s="110">
        <f t="shared" si="1"/>
        <v>0</v>
      </c>
      <c r="J18" s="122">
        <f t="shared" si="2"/>
        <v>611.7301752729927</v>
      </c>
    </row>
    <row r="19" spans="1:10" ht="12.75">
      <c r="A19" s="71" t="s">
        <v>12</v>
      </c>
      <c r="B19" s="115">
        <f>($A$2*0.5)*(Statistics!D18/Statistics!$D$41)*$B$6</f>
        <v>1253.3723949266353</v>
      </c>
      <c r="C19" s="62">
        <f>($A$2*0.5)*(Statistics!I18/Statistics!$I$41)*$C$6</f>
        <v>692.2182584012453</v>
      </c>
      <c r="D19" s="110">
        <f>($A$2*0.5)*(Statistics!F18/Statistics!$F$41)*$D$6</f>
        <v>617.2443523612702</v>
      </c>
      <c r="F19" s="94">
        <f>IF(Statistics!D18/Statistics!$D$41&gt;=0.0115,Statistics!D18,0)</f>
        <v>0</v>
      </c>
      <c r="G19" s="101">
        <f t="shared" si="0"/>
        <v>0</v>
      </c>
      <c r="H19" s="75">
        <f>IF(F19=0,0,Statistics!I18)</f>
        <v>0</v>
      </c>
      <c r="I19" s="110">
        <f t="shared" si="1"/>
        <v>0</v>
      </c>
      <c r="J19" s="122">
        <f t="shared" si="2"/>
        <v>2562.835005689151</v>
      </c>
    </row>
    <row r="20" spans="1:10" s="91" customFormat="1" ht="12.75">
      <c r="A20" s="90" t="s">
        <v>13</v>
      </c>
      <c r="B20" s="115">
        <f>($A$2*0.5)*(Statistics!D19/Statistics!$D$41)*$B$6</f>
        <v>19740.615220094507</v>
      </c>
      <c r="C20" s="62">
        <f>($A$2*0.5)*(Statistics!I19/Statistics!$I$41)*$C$6</f>
        <v>11363.916408753777</v>
      </c>
      <c r="D20" s="110">
        <f>($A$2*0.5)*(Statistics!F19/Statistics!$F$41)*$D$6</f>
        <v>5606.514022397856</v>
      </c>
      <c r="E20" s="85"/>
      <c r="F20" s="94">
        <f>IF(Statistics!D19/Statistics!$D$41&gt;=0.0115,Statistics!D19,0)</f>
        <v>126</v>
      </c>
      <c r="G20" s="101">
        <f t="shared" si="0"/>
        <v>28964.4275862069</v>
      </c>
      <c r="H20" s="75">
        <f>IF(F20=0,0,Statistics!I19)</f>
        <v>394</v>
      </c>
      <c r="I20" s="110">
        <f t="shared" si="1"/>
        <v>8649.057850721305</v>
      </c>
      <c r="J20" s="122">
        <f t="shared" si="2"/>
        <v>74324.53108817435</v>
      </c>
    </row>
    <row r="21" spans="1:10" s="23" customFormat="1" ht="12.75">
      <c r="A21" s="73" t="s">
        <v>14</v>
      </c>
      <c r="B21" s="116">
        <f>($A$2*0.5)*(Statistics!D20/Statistics!$D$41)*$B$6</f>
        <v>1253.3723949266353</v>
      </c>
      <c r="C21" s="65">
        <f>($A$2*0.5)*(Statistics!I20/Statistics!$I$41)*$C$6</f>
        <v>980.6425327350975</v>
      </c>
      <c r="D21" s="111">
        <f>($A$2*0.5)*(Statistics!F20/Statistics!$F$41)*$D$6</f>
        <v>593.7861346943336</v>
      </c>
      <c r="E21" s="95"/>
      <c r="F21" s="31">
        <f>IF(Statistics!D20/Statistics!$D$41&gt;=0.0115,Statistics!D20,0)</f>
        <v>0</v>
      </c>
      <c r="G21" s="102">
        <f t="shared" si="0"/>
        <v>0</v>
      </c>
      <c r="H21" s="77">
        <f>IF(F21=0,0,Statistics!I20)</f>
        <v>0</v>
      </c>
      <c r="I21" s="111">
        <f t="shared" si="1"/>
        <v>0</v>
      </c>
      <c r="J21" s="123">
        <f t="shared" si="2"/>
        <v>2827.8010623560663</v>
      </c>
    </row>
    <row r="22" spans="1:10" s="91" customFormat="1" ht="12.75">
      <c r="A22" s="90" t="s">
        <v>15</v>
      </c>
      <c r="B22" s="115">
        <f>($A$2*0.5)*(Statistics!D21/Statistics!$D$41)*$B$6</f>
        <v>7990.249017657298</v>
      </c>
      <c r="C22" s="62">
        <f>($A$2*0.5)*(Statistics!I21/Statistics!$I$41)*$C$6</f>
        <v>2047.8123477703507</v>
      </c>
      <c r="D22" s="110">
        <f>($A$2*0.5)*(Statistics!F21/Statistics!$F$41)*$D$6</f>
        <v>2304.769885776524</v>
      </c>
      <c r="E22" s="85"/>
      <c r="F22" s="94">
        <f>IF(Statistics!D21/Statistics!$D$41&gt;=0.0115,Statistics!D21,0)</f>
        <v>51</v>
      </c>
      <c r="G22" s="101">
        <f t="shared" si="0"/>
        <v>11723.696880131363</v>
      </c>
      <c r="H22" s="75">
        <f>IF(F22=0,0,Statistics!I21)</f>
        <v>71</v>
      </c>
      <c r="I22" s="110">
        <f t="shared" si="1"/>
        <v>1558.586567008154</v>
      </c>
      <c r="J22" s="122">
        <f t="shared" si="2"/>
        <v>25625.114698343692</v>
      </c>
    </row>
    <row r="23" spans="1:10" ht="12.75">
      <c r="A23" s="71" t="s">
        <v>16</v>
      </c>
      <c r="B23" s="115">
        <f>($A$2*0.5)*(Statistics!D22/Statistics!$D$41)*$B$6</f>
        <v>3290.1025366824174</v>
      </c>
      <c r="C23" s="62">
        <f>($A$2*0.5)*(Statistics!I22/Statistics!$I$41)*$C$6</f>
        <v>1817.072928303269</v>
      </c>
      <c r="D23" s="110">
        <f>($A$2*0.5)*(Statistics!F22/Statistics!$F$41)*$D$6</f>
        <v>1900.115631021867</v>
      </c>
      <c r="F23" s="94">
        <f>IF(Statistics!D22/Statistics!$D$41&gt;=0.0115,Statistics!D22,0)</f>
        <v>0</v>
      </c>
      <c r="G23" s="101">
        <f t="shared" si="0"/>
        <v>0</v>
      </c>
      <c r="H23" s="75">
        <f>IF(F23=0,0,Statistics!I22)</f>
        <v>0</v>
      </c>
      <c r="I23" s="110">
        <f t="shared" si="1"/>
        <v>0</v>
      </c>
      <c r="J23" s="122">
        <f t="shared" si="2"/>
        <v>7007.291096007553</v>
      </c>
    </row>
    <row r="24" spans="1:10" ht="12.75">
      <c r="A24" s="71" t="s">
        <v>17</v>
      </c>
      <c r="B24" s="115">
        <f>($A$2*0.5)*(Statistics!D23/Statistics!$D$41)*$B$6</f>
        <v>313.3430987316588</v>
      </c>
      <c r="C24" s="62">
        <f>($A$2*0.5)*(Statistics!I23/Statistics!$I$41)*$C$6</f>
        <v>490.32126636754873</v>
      </c>
      <c r="D24" s="110">
        <f>($A$2*0.5)*(Statistics!F23/Statistics!$F$41)*$D$6</f>
        <v>219.92079062753092</v>
      </c>
      <c r="F24" s="94">
        <f>IF(Statistics!D23/Statistics!$D$41&gt;=0.0115,Statistics!D23,0)</f>
        <v>0</v>
      </c>
      <c r="G24" s="101">
        <f t="shared" si="0"/>
        <v>0</v>
      </c>
      <c r="H24" s="75">
        <f>IF(F24=0,0,Statistics!I23)</f>
        <v>0</v>
      </c>
      <c r="I24" s="110">
        <f t="shared" si="1"/>
        <v>0</v>
      </c>
      <c r="J24" s="122">
        <f t="shared" si="2"/>
        <v>1023.5851557267384</v>
      </c>
    </row>
    <row r="25" spans="1:10" s="91" customFormat="1" ht="12.75">
      <c r="A25" s="90" t="s">
        <v>18</v>
      </c>
      <c r="B25" s="115">
        <f>($A$2*0.5)*(Statistics!D24/Statistics!$D$41)*$B$6</f>
        <v>38854.544242725686</v>
      </c>
      <c r="C25" s="62">
        <f>($A$2*0.5)*(Statistics!I24/Statistics!$I$41)*$C$6</f>
        <v>37322.10109880048</v>
      </c>
      <c r="D25" s="110">
        <f>($A$2*0.5)*(Statistics!F24/Statistics!$F$41)*$D$6</f>
        <v>9774.746074091658</v>
      </c>
      <c r="E25" s="85"/>
      <c r="F25" s="94">
        <f>IF(Statistics!D24/Statistics!$D$41&gt;=0.0115,Statistics!D24,0)</f>
        <v>248</v>
      </c>
      <c r="G25" s="101">
        <f t="shared" si="0"/>
        <v>57009.349534756424</v>
      </c>
      <c r="H25" s="75">
        <f>IF(F25=0,0,Statistics!I24)</f>
        <v>1294</v>
      </c>
      <c r="I25" s="110">
        <f t="shared" si="1"/>
        <v>28405.78898181058</v>
      </c>
      <c r="J25" s="122">
        <f t="shared" si="2"/>
        <v>171366.52993218484</v>
      </c>
    </row>
    <row r="26" spans="1:10" s="23" customFormat="1" ht="12.75">
      <c r="A26" s="73" t="s">
        <v>19</v>
      </c>
      <c r="B26" s="116">
        <f>($A$2*0.5)*(Statistics!D25/Statistics!$D$41)*$B$6</f>
        <v>4856.818030340711</v>
      </c>
      <c r="C26" s="65">
        <f>($A$2*0.5)*(Statistics!I25/Statistics!$I$41)*$C$6</f>
        <v>3028.4548805054483</v>
      </c>
      <c r="D26" s="111">
        <f>($A$2*0.5)*(Statistics!F25/Statistics!$F$41)*$D$6</f>
        <v>1301.9310805149833</v>
      </c>
      <c r="E26" s="95"/>
      <c r="F26" s="31">
        <f>IF(Statistics!D25/Statistics!$D$41&gt;=0.0115,Statistics!D25,0)</f>
        <v>0</v>
      </c>
      <c r="G26" s="102">
        <f t="shared" si="0"/>
        <v>0</v>
      </c>
      <c r="H26" s="77">
        <f>IF(F26=0,0,Statistics!I25)</f>
        <v>0</v>
      </c>
      <c r="I26" s="111">
        <f t="shared" si="1"/>
        <v>0</v>
      </c>
      <c r="J26" s="123">
        <f t="shared" si="2"/>
        <v>9187.203991361142</v>
      </c>
    </row>
    <row r="27" spans="1:10" s="91" customFormat="1" ht="12.75">
      <c r="A27" s="90" t="s">
        <v>20</v>
      </c>
      <c r="B27" s="115">
        <f>($A$2*0.5)*(Statistics!D26/Statistics!$D$41)*$B$6</f>
        <v>6423.5335239990045</v>
      </c>
      <c r="C27" s="62">
        <f>($A$2*0.5)*(Statistics!I26/Statistics!$I$41)*$C$6</f>
        <v>4210.994405274242</v>
      </c>
      <c r="D27" s="110">
        <f>($A$2*0.5)*(Statistics!F26/Statistics!$F$41)*$D$6</f>
        <v>3118.4768110983887</v>
      </c>
      <c r="E27" s="85"/>
      <c r="F27" s="94">
        <f>IF(Statistics!D26/Statistics!$D$41&gt;=0.0115,Statistics!D26,0)</f>
        <v>0</v>
      </c>
      <c r="G27" s="101">
        <f t="shared" si="0"/>
        <v>0</v>
      </c>
      <c r="H27" s="75">
        <f>IF(F27=0,0,Statistics!I26)</f>
        <v>0</v>
      </c>
      <c r="I27" s="110">
        <f t="shared" si="1"/>
        <v>0</v>
      </c>
      <c r="J27" s="122">
        <f t="shared" si="2"/>
        <v>13753.004740371634</v>
      </c>
    </row>
    <row r="28" spans="1:10" ht="12.75">
      <c r="A28" s="71" t="s">
        <v>21</v>
      </c>
      <c r="B28" s="115">
        <f>($A$2*0.5)*(Statistics!D27/Statistics!$D$41)*$B$6</f>
        <v>1880.0585923899528</v>
      </c>
      <c r="C28" s="62">
        <f>($A$2*0.5)*(Statistics!I27/Statistics!$I$41)*$C$6</f>
        <v>259.581846900467</v>
      </c>
      <c r="D28" s="110">
        <f>($A$2*0.5)*(Statistics!F27/Statistics!$F$41)*$D$6</f>
        <v>933.9302908649147</v>
      </c>
      <c r="F28" s="94">
        <f>IF(Statistics!D27/Statistics!$D$41&gt;=0.0115,Statistics!D27,0)</f>
        <v>0</v>
      </c>
      <c r="G28" s="101">
        <f t="shared" si="0"/>
        <v>0</v>
      </c>
      <c r="H28" s="75">
        <f>IF(F28=0,0,Statistics!I27)</f>
        <v>0</v>
      </c>
      <c r="I28" s="110">
        <f t="shared" si="1"/>
        <v>0</v>
      </c>
      <c r="J28" s="122">
        <f t="shared" si="2"/>
        <v>3073.5707301553343</v>
      </c>
    </row>
    <row r="29" spans="1:10" s="91" customFormat="1" ht="12.75">
      <c r="A29" s="90" t="s">
        <v>22</v>
      </c>
      <c r="B29" s="115">
        <f>($A$2*0.5)*(Statistics!D28/Statistics!$D$41)*$B$6</f>
        <v>42457.98987813977</v>
      </c>
      <c r="C29" s="62">
        <f>($A$2*0.5)*(Statistics!I28/Statistics!$I$41)*$C$6</f>
        <v>10181.376883984982</v>
      </c>
      <c r="D29" s="110">
        <f>($A$2*0.5)*(Statistics!F28/Statistics!$F$41)*$D$6</f>
        <v>8751.381328371548</v>
      </c>
      <c r="E29" s="85"/>
      <c r="F29" s="94">
        <f>IF(Statistics!D28/Statistics!$D$41&gt;=0.0115,Statistics!D28,0)</f>
        <v>271</v>
      </c>
      <c r="G29" s="101">
        <f t="shared" si="0"/>
        <v>62296.50695128626</v>
      </c>
      <c r="H29" s="75">
        <f>IF(F29=0,0,Statistics!I28)</f>
        <v>353</v>
      </c>
      <c r="I29" s="110">
        <f t="shared" si="1"/>
        <v>7749.028988082795</v>
      </c>
      <c r="J29" s="122">
        <f t="shared" si="2"/>
        <v>131436.28402986538</v>
      </c>
    </row>
    <row r="30" spans="1:10" ht="12.75">
      <c r="A30" s="71" t="s">
        <v>23</v>
      </c>
      <c r="B30" s="115">
        <f>($A$2*0.5)*(Statistics!D29/Statistics!$D$41)*$B$6</f>
        <v>783.3577468291469</v>
      </c>
      <c r="C30" s="62">
        <f>($A$2*0.5)*(Statistics!I29/Statistics!$I$41)*$C$6</f>
        <v>230.73941946708177</v>
      </c>
      <c r="D30" s="110">
        <f>($A$2*0.5)*(Statistics!F29/Statistics!$F$41)*$D$6</f>
        <v>344.54257198313184</v>
      </c>
      <c r="F30" s="94">
        <f>IF(Statistics!D29/Statistics!$D$41&gt;=0.0115,Statistics!D29,0)</f>
        <v>0</v>
      </c>
      <c r="G30" s="101">
        <f t="shared" si="0"/>
        <v>0</v>
      </c>
      <c r="H30" s="75">
        <f>IF(F30=0,0,Statistics!I29)</f>
        <v>0</v>
      </c>
      <c r="I30" s="110">
        <f t="shared" si="1"/>
        <v>0</v>
      </c>
      <c r="J30" s="122">
        <f t="shared" si="2"/>
        <v>1358.6397382793605</v>
      </c>
    </row>
    <row r="31" spans="1:10" s="23" customFormat="1" ht="12.75">
      <c r="A31" s="92" t="s">
        <v>24</v>
      </c>
      <c r="B31" s="116">
        <f>($A$2*0.5)*(Statistics!D30/Statistics!$D$41)*$B$6</f>
        <v>372408.27284257644</v>
      </c>
      <c r="C31" s="65">
        <f>($A$2*0.5)*(Statistics!I30/Statistics!$I$41)*$C$6</f>
        <v>156210.58697921433</v>
      </c>
      <c r="D31" s="111">
        <f>($A$2*0.5)*(Statistics!F30/Statistics!$F$41)*$D$6</f>
        <v>20113.95551079398</v>
      </c>
      <c r="E31" s="95"/>
      <c r="F31" s="31">
        <f>IF(Statistics!D30/Statistics!$D$41&gt;=0.0115,Statistics!D30,0)</f>
        <v>2377</v>
      </c>
      <c r="G31" s="102">
        <f t="shared" si="0"/>
        <v>546416.2251778872</v>
      </c>
      <c r="H31" s="77">
        <f>IF(F31=0,0,Statistics!I30)</f>
        <v>5416</v>
      </c>
      <c r="I31" s="111">
        <f t="shared" si="1"/>
        <v>118891.61756219946</v>
      </c>
      <c r="J31" s="123">
        <f t="shared" si="2"/>
        <v>1214040.6580726714</v>
      </c>
    </row>
    <row r="32" spans="1:10" ht="12.75">
      <c r="A32" s="71" t="s">
        <v>25</v>
      </c>
      <c r="B32" s="115">
        <f>($A$2*0.5)*(Statistics!D31/Statistics!$D$41)*$B$6</f>
        <v>3133.4309873165876</v>
      </c>
      <c r="C32" s="62">
        <f>($A$2*0.5)*(Statistics!I31/Statistics!$I$41)*$C$6</f>
        <v>1182.539524768794</v>
      </c>
      <c r="D32" s="110">
        <f>($A$2*0.5)*(Statistics!F31/Statistics!$F$41)*$D$6</f>
        <v>1904.5140468344177</v>
      </c>
      <c r="F32" s="94">
        <f>IF(Statistics!D31/Statistics!$D$41&gt;=0.0115,Statistics!D31,0)</f>
        <v>0</v>
      </c>
      <c r="G32" s="101">
        <f t="shared" si="0"/>
        <v>0</v>
      </c>
      <c r="H32" s="75">
        <f>IF(F32=0,0,Statistics!I31)</f>
        <v>0</v>
      </c>
      <c r="I32" s="110">
        <f t="shared" si="1"/>
        <v>0</v>
      </c>
      <c r="J32" s="122">
        <f t="shared" si="2"/>
        <v>6220.484558919799</v>
      </c>
    </row>
    <row r="33" spans="1:10" ht="12.75">
      <c r="A33" s="71" t="s">
        <v>26</v>
      </c>
      <c r="B33" s="115">
        <f>($A$2*0.5)*(Statistics!D32/Statistics!$D$41)*$B$6</f>
        <v>1253.3723949266353</v>
      </c>
      <c r="C33" s="62">
        <f>($A$2*0.5)*(Statistics!I32/Statistics!$I$41)*$C$6</f>
        <v>2105.497202637121</v>
      </c>
      <c r="D33" s="110">
        <f>($A$2*0.5)*(Statistics!F32/Statistics!$F$41)*$D$6</f>
        <v>731.6031634875862</v>
      </c>
      <c r="F33" s="94">
        <f>IF(Statistics!D32/Statistics!$D$41&gt;=0.0115,Statistics!D32,0)</f>
        <v>0</v>
      </c>
      <c r="G33" s="101">
        <f t="shared" si="0"/>
        <v>0</v>
      </c>
      <c r="H33" s="75">
        <f>IF(F33=0,0,Statistics!I32)</f>
        <v>0</v>
      </c>
      <c r="I33" s="110">
        <f t="shared" si="1"/>
        <v>0</v>
      </c>
      <c r="J33" s="122">
        <f t="shared" si="2"/>
        <v>4090.472761051343</v>
      </c>
    </row>
    <row r="34" spans="1:10" ht="12.75">
      <c r="A34" s="90" t="s">
        <v>27</v>
      </c>
      <c r="B34" s="115">
        <f>($A$2*0.5)*(Statistics!D33/Statistics!$D$41)*$B$6</f>
        <v>5013.489579706541</v>
      </c>
      <c r="C34" s="62">
        <f>($A$2*0.5)*(Statistics!I33/Statistics!$I$41)*$C$6</f>
        <v>3230.3518725391446</v>
      </c>
      <c r="D34" s="110">
        <f>($A$2*0.5)*(Statistics!F33/Statistics!$F$41)*$D$6</f>
        <v>2118.570283045215</v>
      </c>
      <c r="F34" s="94">
        <f>IF(Statistics!D33/Statistics!$D$41&gt;=0.0115,Statistics!D33,0)</f>
        <v>0</v>
      </c>
      <c r="G34" s="101">
        <f t="shared" si="0"/>
        <v>0</v>
      </c>
      <c r="H34" s="75">
        <f>IF(F34=0,0,Statistics!I33)</f>
        <v>0</v>
      </c>
      <c r="I34" s="110">
        <f t="shared" si="1"/>
        <v>0</v>
      </c>
      <c r="J34" s="122">
        <f t="shared" si="2"/>
        <v>10362.411735290902</v>
      </c>
    </row>
    <row r="35" spans="1:10" ht="12.75">
      <c r="A35" s="71" t="s">
        <v>28</v>
      </c>
      <c r="B35" s="115">
        <f>($A$2*0.5)*(Statistics!D34/Statistics!$D$41)*$B$6</f>
        <v>1096.7008455608056</v>
      </c>
      <c r="C35" s="62">
        <f>($A$2*0.5)*(Statistics!I34/Statistics!$I$41)*$C$6</f>
        <v>2018.9699203369653</v>
      </c>
      <c r="D35" s="110">
        <f>($A$2*0.5)*(Statistics!F34/Statistics!$F$41)*$D$6</f>
        <v>728.6708862792192</v>
      </c>
      <c r="F35" s="94">
        <f>IF(Statistics!D34/Statistics!$D$41&gt;=0.0115,Statistics!D34,0)</f>
        <v>0</v>
      </c>
      <c r="G35" s="101">
        <f t="shared" si="0"/>
        <v>0</v>
      </c>
      <c r="H35" s="75">
        <f>IF(F35=0,0,Statistics!I34)</f>
        <v>0</v>
      </c>
      <c r="I35" s="110">
        <f t="shared" si="1"/>
        <v>0</v>
      </c>
      <c r="J35" s="122">
        <f t="shared" si="2"/>
        <v>3844.3416521769905</v>
      </c>
    </row>
    <row r="36" spans="1:10" s="23" customFormat="1" ht="12.75">
      <c r="A36" s="73" t="s">
        <v>29</v>
      </c>
      <c r="B36" s="116">
        <f>($A$2*0.5)*(Statistics!D35/Statistics!$D$41)*$B$6</f>
        <v>156.6715493658294</v>
      </c>
      <c r="C36" s="65">
        <f>($A$2*0.5)*(Statistics!I35/Statistics!$I$41)*$C$6</f>
        <v>201.89699203369653</v>
      </c>
      <c r="D36" s="111">
        <f>($A$2*0.5)*(Statistics!F35/Statistics!$F$41)*$D$6</f>
        <v>209.65782039824617</v>
      </c>
      <c r="E36" s="95"/>
      <c r="F36" s="31">
        <f>IF(Statistics!D35/Statistics!$D$41&gt;=0.0115,Statistics!D35,0)</f>
        <v>0</v>
      </c>
      <c r="G36" s="102">
        <f t="shared" si="0"/>
        <v>0</v>
      </c>
      <c r="H36" s="77">
        <f>IF(F36=0,0,Statistics!I35)</f>
        <v>0</v>
      </c>
      <c r="I36" s="111">
        <f t="shared" si="1"/>
        <v>0</v>
      </c>
      <c r="J36" s="123">
        <f t="shared" si="2"/>
        <v>568.2263617977721</v>
      </c>
    </row>
    <row r="37" spans="1:10" ht="12.75">
      <c r="A37" s="71" t="s">
        <v>30</v>
      </c>
      <c r="B37" s="115">
        <f>($A$2*0.5)*(Statistics!D36/Statistics!$D$41)*$B$6</f>
        <v>1880.0585923899528</v>
      </c>
      <c r="C37" s="62">
        <f>($A$2*0.5)*(Statistics!I36/Statistics!$I$41)*$C$6</f>
        <v>2134.3396300705062</v>
      </c>
      <c r="D37" s="110">
        <f>($A$2*0.5)*(Statistics!F36/Statistics!$F$41)*$D$6</f>
        <v>756.5275197587065</v>
      </c>
      <c r="F37" s="94">
        <f>IF(Statistics!D36/Statistics!$D$41&gt;=0.0115,Statistics!D36,0)</f>
        <v>0</v>
      </c>
      <c r="G37" s="101">
        <f t="shared" si="0"/>
        <v>0</v>
      </c>
      <c r="H37" s="75">
        <f>IF(F37=0,0,Statistics!I36)</f>
        <v>0</v>
      </c>
      <c r="I37" s="110">
        <f t="shared" si="1"/>
        <v>0</v>
      </c>
      <c r="J37" s="122">
        <f t="shared" si="2"/>
        <v>4770.925742219165</v>
      </c>
    </row>
    <row r="38" spans="1:10" ht="12.75">
      <c r="A38" s="71" t="s">
        <v>31</v>
      </c>
      <c r="B38" s="115">
        <f>($A$2*0.5)*(Statistics!D37/Statistics!$D$41)*$B$6</f>
        <v>43711.3622730664</v>
      </c>
      <c r="C38" s="62">
        <f>($A$2*0.5)*(Statistics!I37/Statistics!$I$41)*$C$6</f>
        <v>21862.559994506</v>
      </c>
      <c r="D38" s="110">
        <f>($A$2*0.5)*(Statistics!F37/Statistics!$F$41)*$D$6</f>
        <v>14080.795154578715</v>
      </c>
      <c r="F38" s="94">
        <f>IF(Statistics!D37/Statistics!$D$41&gt;=0.0115,Statistics!D37,0)</f>
        <v>279</v>
      </c>
      <c r="G38" s="101">
        <f t="shared" si="0"/>
        <v>64135.51822660099</v>
      </c>
      <c r="H38" s="75">
        <f>IF(F38=0,0,Statistics!I37)</f>
        <v>758</v>
      </c>
      <c r="I38" s="110">
        <f t="shared" si="1"/>
        <v>16639.557997072967</v>
      </c>
      <c r="J38" s="122">
        <f t="shared" si="2"/>
        <v>160429.79364582506</v>
      </c>
    </row>
    <row r="39" spans="1:10" ht="12.75">
      <c r="A39" s="71" t="s">
        <v>32</v>
      </c>
      <c r="B39" s="115">
        <f>($A$2*0.5)*(Statistics!D38/Statistics!$D$41)*$B$6</f>
        <v>0</v>
      </c>
      <c r="C39" s="62">
        <f>($A$2*0.5)*(Statistics!I38/Statistics!$I$41)*$C$6</f>
        <v>0</v>
      </c>
      <c r="D39" s="110">
        <f>($A$2*0.5)*(Statistics!F38/Statistics!$F$41)*$D$6</f>
        <v>45.450296729689725</v>
      </c>
      <c r="F39" s="94">
        <f>IF(Statistics!D38/Statistics!$D$41&gt;=0.0115,Statistics!D38,0)</f>
        <v>0</v>
      </c>
      <c r="G39" s="101">
        <f t="shared" si="0"/>
        <v>0</v>
      </c>
      <c r="H39" s="75">
        <f>IF(F39=0,0,Statistics!I38)</f>
        <v>0</v>
      </c>
      <c r="I39" s="110">
        <f t="shared" si="1"/>
        <v>0</v>
      </c>
      <c r="J39" s="122">
        <f t="shared" si="2"/>
        <v>45.450296729689725</v>
      </c>
    </row>
    <row r="40" spans="1:10" s="23" customFormat="1" ht="12.75">
      <c r="A40" s="92" t="s">
        <v>33</v>
      </c>
      <c r="B40" s="116">
        <f>($A$2*0.5)*(Statistics!D39/Statistics!$D$41)*$B$6</f>
        <v>6110.190425267346</v>
      </c>
      <c r="C40" s="65">
        <f>($A$2*0.5)*(Statistics!I39/Statistics!$I$41)*$C$6</f>
        <v>2480.448759271129</v>
      </c>
      <c r="D40" s="111">
        <f>($A$2*0.5)*(Statistics!F39/Statistics!$F$41)*$D$6</f>
        <v>2615.5912698634347</v>
      </c>
      <c r="E40" s="95"/>
      <c r="F40" s="31">
        <f>IF(Statistics!D39/Statistics!$D$41&gt;=0.0115,Statistics!D39,0)</f>
        <v>0</v>
      </c>
      <c r="G40" s="102">
        <f t="shared" si="0"/>
        <v>0</v>
      </c>
      <c r="H40" s="77">
        <f>IF(F40=0,0,Statistics!I39)</f>
        <v>0</v>
      </c>
      <c r="I40" s="111">
        <f t="shared" si="1"/>
        <v>0</v>
      </c>
      <c r="J40" s="123">
        <f t="shared" si="2"/>
        <v>11206.23045440191</v>
      </c>
    </row>
    <row r="41" spans="1:10" s="44" customFormat="1" ht="13.5" thickBot="1">
      <c r="A41" s="71"/>
      <c r="B41" s="115"/>
      <c r="C41" s="62"/>
      <c r="D41" s="110"/>
      <c r="E41" s="85"/>
      <c r="F41" s="94"/>
      <c r="G41" s="101"/>
      <c r="H41" s="62"/>
      <c r="I41" s="110"/>
      <c r="J41" s="122"/>
    </row>
    <row r="42" spans="1:10" s="159" customFormat="1" ht="13.5" thickBot="1">
      <c r="A42" s="148" t="s">
        <v>34</v>
      </c>
      <c r="B42" s="152">
        <f>SUM(B7:B40)</f>
        <v>629976.2999999999</v>
      </c>
      <c r="C42" s="153">
        <f>SUM(C7:C40)</f>
        <v>314988.14999999997</v>
      </c>
      <c r="D42" s="154">
        <f>SUM(D7:D40)</f>
        <v>104996.05</v>
      </c>
      <c r="E42" s="155"/>
      <c r="F42" s="156">
        <f>SUM(F7:F40)</f>
        <v>3654</v>
      </c>
      <c r="G42" s="157">
        <f>SUM(G7:G40)</f>
        <v>839968.3999999999</v>
      </c>
      <c r="H42" s="149">
        <f>SUM(H7:H40)</f>
        <v>9566</v>
      </c>
      <c r="I42" s="154">
        <f>SUM(I7:I40)</f>
        <v>209992.1</v>
      </c>
      <c r="J42" s="158">
        <f>SUM(J7:J40)</f>
        <v>2099921</v>
      </c>
    </row>
    <row r="43" ht="12.75">
      <c r="J43" s="98"/>
    </row>
  </sheetData>
  <mergeCells count="2">
    <mergeCell ref="B4:D4"/>
    <mergeCell ref="G4:I4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2005-11-02T19:31:15Z</cp:lastPrinted>
  <dcterms:created xsi:type="dcterms:W3CDTF">2005-10-21T16:31:19Z</dcterms:created>
  <dcterms:modified xsi:type="dcterms:W3CDTF">2006-11-18T16:35:19Z</dcterms:modified>
  <cp:category/>
  <cp:version/>
  <cp:contentType/>
  <cp:contentStatus/>
</cp:coreProperties>
</file>