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Sheet1" sheetId="1" r:id="rId1"/>
  </sheets>
  <externalReferences>
    <externalReference r:id="rId4"/>
    <externalReference r:id="rId5"/>
  </externalReferences>
  <definedNames>
    <definedName name="_xlnm.Print_Area" localSheetId="0">'Sheet1'!$A$1:$J$40</definedName>
  </definedNames>
  <calcPr fullCalcOnLoad="1"/>
</workbook>
</file>

<file path=xl/sharedStrings.xml><?xml version="1.0" encoding="utf-8"?>
<sst xmlns="http://schemas.openxmlformats.org/spreadsheetml/2006/main" count="48" uniqueCount="46">
  <si>
    <t>County</t>
  </si>
  <si>
    <t>Intervention</t>
  </si>
  <si>
    <t>IDU Outreach</t>
  </si>
  <si>
    <t>Block</t>
  </si>
  <si>
    <t>Prevention</t>
  </si>
  <si>
    <t>----Current Formula----</t>
  </si>
  <si>
    <t>Baker</t>
  </si>
  <si>
    <t>Benton</t>
  </si>
  <si>
    <t>Clackamas</t>
  </si>
  <si>
    <t>Clatsop</t>
  </si>
  <si>
    <t>Columbia</t>
  </si>
  <si>
    <t>Coos</t>
  </si>
  <si>
    <t>Crook</t>
  </si>
  <si>
    <t>Curry</t>
  </si>
  <si>
    <t>Deschutes</t>
  </si>
  <si>
    <t>Douglas</t>
  </si>
  <si>
    <t>Grant</t>
  </si>
  <si>
    <t>Harney</t>
  </si>
  <si>
    <t>Hood River</t>
  </si>
  <si>
    <t>Jackson</t>
  </si>
  <si>
    <t>Jefferson</t>
  </si>
  <si>
    <t>Josephine</t>
  </si>
  <si>
    <t>Klamath</t>
  </si>
  <si>
    <t>Lake</t>
  </si>
  <si>
    <t>Lane</t>
  </si>
  <si>
    <t>Lincoln</t>
  </si>
  <si>
    <t>Linn</t>
  </si>
  <si>
    <t>Malheur</t>
  </si>
  <si>
    <t>Marion</t>
  </si>
  <si>
    <t>Morrow</t>
  </si>
  <si>
    <t>Multnomah</t>
  </si>
  <si>
    <t>Polk</t>
  </si>
  <si>
    <t>Tillamook</t>
  </si>
  <si>
    <t>Umatilla</t>
  </si>
  <si>
    <t>Union</t>
  </si>
  <si>
    <t>Wallowa</t>
  </si>
  <si>
    <t>Wasco-Sherman</t>
  </si>
  <si>
    <t>Washington</t>
  </si>
  <si>
    <t>Wheeler</t>
  </si>
  <si>
    <t>Yamhill</t>
  </si>
  <si>
    <t>TOTAL</t>
  </si>
  <si>
    <t>Proposed</t>
  </si>
  <si>
    <t>Formula</t>
  </si>
  <si>
    <t>DIFFERENCE</t>
  </si>
  <si>
    <t>----Transition Year----</t>
  </si>
  <si>
    <t>----Full Implementation----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</si>
</sst>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">
    <font>
      <sz val="10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n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164" fontId="2" fillId="0" borderId="0" xfId="0" applyNumberFormat="1" applyFont="1" applyAlignment="1">
      <alignment/>
    </xf>
    <xf numFmtId="0" fontId="3" fillId="0" borderId="3" xfId="0" applyFont="1" applyBorder="1" applyAlignment="1">
      <alignment horizontal="right"/>
    </xf>
    <xf numFmtId="164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164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7" xfId="0" applyFont="1" applyBorder="1" applyAlignment="1">
      <alignment horizontal="right"/>
    </xf>
    <xf numFmtId="164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164" fontId="0" fillId="0" borderId="9" xfId="0" applyNumberFormat="1" applyBorder="1" applyAlignment="1">
      <alignment/>
    </xf>
    <xf numFmtId="164" fontId="3" fillId="0" borderId="7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0" fillId="0" borderId="13" xfId="0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0" fillId="0" borderId="17" xfId="0" applyBorder="1" applyAlignment="1">
      <alignment/>
    </xf>
    <xf numFmtId="164" fontId="0" fillId="0" borderId="17" xfId="0" applyNumberFormat="1" applyBorder="1" applyAlignment="1">
      <alignment/>
    </xf>
    <xf numFmtId="0" fontId="2" fillId="0" borderId="18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1" fillId="0" borderId="20" xfId="0" applyFont="1" applyBorder="1" applyAlignment="1">
      <alignment/>
    </xf>
    <xf numFmtId="0" fontId="2" fillId="0" borderId="12" xfId="0" applyFont="1" applyBorder="1" applyAlignment="1">
      <alignment horizontal="right"/>
    </xf>
    <xf numFmtId="164" fontId="2" fillId="0" borderId="16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0" fontId="2" fillId="0" borderId="23" xfId="0" applyFont="1" applyFill="1" applyBorder="1" applyAlignment="1">
      <alignment/>
    </xf>
    <xf numFmtId="164" fontId="1" fillId="0" borderId="24" xfId="0" applyNumberFormat="1" applyFont="1" applyBorder="1" applyAlignment="1">
      <alignment/>
    </xf>
    <xf numFmtId="164" fontId="1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164" fontId="0" fillId="0" borderId="20" xfId="0" applyNumberFormat="1" applyBorder="1" applyAlignment="1">
      <alignment/>
    </xf>
    <xf numFmtId="164" fontId="0" fillId="0" borderId="27" xfId="0" applyNumberFormat="1" applyBorder="1" applyAlignment="1">
      <alignment/>
    </xf>
    <xf numFmtId="164" fontId="0" fillId="0" borderId="25" xfId="0" applyNumberFormat="1" applyBorder="1" applyAlignment="1">
      <alignment/>
    </xf>
    <xf numFmtId="0" fontId="0" fillId="0" borderId="28" xfId="0" applyFill="1" applyBorder="1" applyAlignment="1">
      <alignment/>
    </xf>
    <xf numFmtId="0" fontId="0" fillId="0" borderId="23" xfId="0" applyFill="1" applyBorder="1" applyAlignment="1">
      <alignment/>
    </xf>
    <xf numFmtId="0" fontId="3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3" fillId="0" borderId="2" xfId="0" applyFont="1" applyBorder="1" applyAlignment="1" quotePrefix="1">
      <alignment horizontal="center"/>
    </xf>
    <xf numFmtId="0" fontId="3" fillId="0" borderId="32" xfId="0" applyFont="1" applyBorder="1" applyAlignment="1" quotePrefix="1">
      <alignment horizontal="center"/>
    </xf>
    <xf numFmtId="164" fontId="3" fillId="0" borderId="33" xfId="0" applyNumberFormat="1" applyFont="1" applyBorder="1" applyAlignment="1" quotePrefix="1">
      <alignment horizontal="center"/>
    </xf>
    <xf numFmtId="164" fontId="3" fillId="0" borderId="2" xfId="0" applyNumberFormat="1" applyFont="1" applyBorder="1" applyAlignment="1" quotePrefix="1">
      <alignment horizontal="center"/>
    </xf>
    <xf numFmtId="164" fontId="3" fillId="0" borderId="32" xfId="0" applyNumberFormat="1" applyFont="1" applyBorder="1" applyAlignment="1" quotePrefix="1">
      <alignment horizontal="center"/>
    </xf>
    <xf numFmtId="0" fontId="2" fillId="0" borderId="33" xfId="0" applyFont="1" applyBorder="1" applyAlignment="1" quotePrefix="1">
      <alignment horizontal="center"/>
    </xf>
    <xf numFmtId="0" fontId="2" fillId="0" borderId="32" xfId="0" applyFont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illy%20Russo\Local%20Settings\Temporary%20Internet%20Files\Content.IE5\QH6BKB65\NEW%20HIV%20PREVENTION%20FUNDING%20FORMULA--FINAL%2012-02-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illy%20Russo\Local%20Settings\Temporary%20Internet%20Files\Content.IE5\QH6BKB65\2005-06%20County%20Funding%20with%20Proposed%20IDU%20Outreach%20Formu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istics"/>
      <sheetName val="1 Case, 55 I, 30 P, 15 HR"/>
    </sheetNames>
    <sheetDataSet>
      <sheetData sheetId="1">
        <row r="7">
          <cell r="I7">
            <v>0</v>
          </cell>
        </row>
        <row r="8">
          <cell r="I8">
            <v>12889.29072740615</v>
          </cell>
        </row>
        <row r="9">
          <cell r="I9">
            <v>103597.17931416808</v>
          </cell>
        </row>
        <row r="10">
          <cell r="I10">
            <v>10720.429823174547</v>
          </cell>
        </row>
        <row r="11">
          <cell r="I11">
            <v>9242.488877044103</v>
          </cell>
        </row>
        <row r="12">
          <cell r="I12">
            <v>16865.782231464782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32165.186927527677</v>
          </cell>
        </row>
        <row r="16">
          <cell r="I16">
            <v>36672.32394215111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69736.69736290826</v>
          </cell>
        </row>
        <row r="21">
          <cell r="I21">
            <v>5994.960271337395</v>
          </cell>
        </row>
        <row r="22">
          <cell r="I22">
            <v>19936.91550004855</v>
          </cell>
        </row>
        <row r="23">
          <cell r="I23">
            <v>10062.443178219695</v>
          </cell>
        </row>
        <row r="24">
          <cell r="I24">
            <v>0</v>
          </cell>
        </row>
        <row r="25">
          <cell r="I25">
            <v>151899.7698485296</v>
          </cell>
        </row>
        <row r="26">
          <cell r="I26">
            <v>25497.050761438397</v>
          </cell>
        </row>
        <row r="27">
          <cell r="I27">
            <v>20538.470427252738</v>
          </cell>
        </row>
        <row r="28">
          <cell r="I28">
            <v>5895.709731692893</v>
          </cell>
        </row>
        <row r="29">
          <cell r="I29">
            <v>117332.14061728098</v>
          </cell>
        </row>
        <row r="30">
          <cell r="I30">
            <v>0</v>
          </cell>
        </row>
        <row r="31">
          <cell r="I31">
            <v>1099695.033091565</v>
          </cell>
        </row>
        <row r="32">
          <cell r="I32">
            <v>8015.700124693495</v>
          </cell>
        </row>
        <row r="33">
          <cell r="I33">
            <v>8370.464536934636</v>
          </cell>
        </row>
        <row r="34">
          <cell r="I34">
            <v>19482.836909569236</v>
          </cell>
        </row>
        <row r="35">
          <cell r="I35">
            <v>6860.932922109689</v>
          </cell>
        </row>
        <row r="36">
          <cell r="I36">
            <v>0</v>
          </cell>
        </row>
        <row r="37">
          <cell r="I37">
            <v>9006.345439723425</v>
          </cell>
        </row>
        <row r="38">
          <cell r="I38">
            <v>192365.98777599266</v>
          </cell>
        </row>
        <row r="39">
          <cell r="I39">
            <v>0</v>
          </cell>
        </row>
        <row r="40">
          <cell r="I40">
            <v>27447.859657767163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--Proposed IDU"/>
      <sheetName val="Sheet3"/>
    </sheetNames>
    <sheetDataSet>
      <sheetData sheetId="0">
        <row r="7">
          <cell r="D7">
            <v>0</v>
          </cell>
        </row>
        <row r="8">
          <cell r="D8">
            <v>17500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39915.48511410123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35467.5724047275</v>
          </cell>
        </row>
        <row r="21">
          <cell r="D21">
            <v>0</v>
          </cell>
        </row>
        <row r="22">
          <cell r="D22">
            <v>17500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52500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32730.003492718475</v>
          </cell>
        </row>
        <row r="30">
          <cell r="D30">
            <v>0</v>
          </cell>
        </row>
        <row r="31">
          <cell r="D31">
            <v>120000</v>
          </cell>
        </row>
        <row r="32">
          <cell r="D32">
            <v>0</v>
          </cell>
        </row>
        <row r="33">
          <cell r="D33">
            <v>17500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26886.93898845282</v>
          </cell>
        </row>
        <row r="39">
          <cell r="D39">
            <v>0</v>
          </cell>
        </row>
        <row r="40">
          <cell r="D4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 topLeftCell="A1">
      <selection activeCell="G18" sqref="G18"/>
    </sheetView>
  </sheetViews>
  <sheetFormatPr defaultColWidth="9.140625" defaultRowHeight="12.75"/>
  <cols>
    <col min="1" max="1" width="17.28125" style="50" customWidth="1"/>
    <col min="2" max="2" width="15.7109375" style="25" customWidth="1"/>
    <col min="3" max="3" width="15.7109375" style="2" customWidth="1"/>
    <col min="4" max="4" width="15.7109375" style="0" customWidth="1"/>
    <col min="5" max="5" width="15.7109375" style="6" customWidth="1"/>
    <col min="6" max="6" width="15.7109375" style="16" customWidth="1"/>
    <col min="7" max="7" width="15.7109375" style="4" customWidth="1"/>
    <col min="8" max="8" width="15.7109375" style="1" hidden="1" customWidth="1"/>
    <col min="9" max="9" width="15.7109375" style="8" customWidth="1"/>
    <col min="10" max="10" width="15.7109375" style="3" customWidth="1"/>
    <col min="11" max="11" width="15.7109375" style="0" customWidth="1"/>
  </cols>
  <sheetData>
    <row r="1" spans="1:10" s="7" customFormat="1" ht="13.5" thickTop="1">
      <c r="A1" s="49"/>
      <c r="B1" s="54" t="s">
        <v>5</v>
      </c>
      <c r="C1" s="54"/>
      <c r="D1" s="54"/>
      <c r="E1" s="55"/>
      <c r="F1" s="59" t="s">
        <v>45</v>
      </c>
      <c r="G1" s="60"/>
      <c r="H1" s="56" t="s">
        <v>44</v>
      </c>
      <c r="I1" s="57"/>
      <c r="J1" s="58"/>
    </row>
    <row r="2" spans="2:10" ht="12.75">
      <c r="B2" s="29" t="s">
        <v>4</v>
      </c>
      <c r="C2" s="33"/>
      <c r="D2" s="33"/>
      <c r="E2" s="30"/>
      <c r="F2" s="29" t="s">
        <v>41</v>
      </c>
      <c r="G2" s="31"/>
      <c r="I2" s="37"/>
      <c r="J2" s="32"/>
    </row>
    <row r="3" spans="1:10" s="11" customFormat="1" ht="13.5" thickBot="1">
      <c r="A3" s="51" t="s">
        <v>0</v>
      </c>
      <c r="B3" s="24" t="s">
        <v>3</v>
      </c>
      <c r="C3" s="34" t="s">
        <v>1</v>
      </c>
      <c r="D3" s="34" t="s">
        <v>2</v>
      </c>
      <c r="E3" s="9" t="s">
        <v>40</v>
      </c>
      <c r="F3" s="36" t="s">
        <v>42</v>
      </c>
      <c r="G3" s="17" t="s">
        <v>43</v>
      </c>
      <c r="H3" s="10"/>
      <c r="I3" s="38"/>
      <c r="J3" s="21" t="s">
        <v>43</v>
      </c>
    </row>
    <row r="4" spans="3:9" ht="13.5" thickTop="1">
      <c r="C4" s="35"/>
      <c r="D4" s="45"/>
      <c r="F4" s="25"/>
      <c r="I4" s="39"/>
    </row>
    <row r="5" spans="1:10" ht="12.75">
      <c r="A5" s="42" t="s">
        <v>6</v>
      </c>
      <c r="B5" s="26">
        <v>5000</v>
      </c>
      <c r="C5" s="22">
        <v>0</v>
      </c>
      <c r="D5" s="46">
        <f>'[2]Summary--Proposed IDU'!D7</f>
        <v>0</v>
      </c>
      <c r="E5" s="5">
        <f>SUM(B5:D5)</f>
        <v>5000</v>
      </c>
      <c r="F5" s="26">
        <f>'[1]1 Case, 55 I, 30 P, 15 HR'!$I$7</f>
        <v>0</v>
      </c>
      <c r="G5" s="3">
        <f>(E5-F5)*-1</f>
        <v>-5000</v>
      </c>
      <c r="H5" s="1">
        <f>G5/2*-1</f>
        <v>2500</v>
      </c>
      <c r="I5" s="39">
        <f>F5+H5</f>
        <v>2500</v>
      </c>
      <c r="J5" s="3">
        <f>(E5-I5)*-1</f>
        <v>-2500</v>
      </c>
    </row>
    <row r="6" spans="1:10" ht="12.75">
      <c r="A6" s="42" t="s">
        <v>7</v>
      </c>
      <c r="B6" s="26">
        <v>9843.220468670836</v>
      </c>
      <c r="C6" s="22">
        <v>0</v>
      </c>
      <c r="D6" s="46">
        <f>'[2]Summary--Proposed IDU'!D8</f>
        <v>17500</v>
      </c>
      <c r="E6" s="5">
        <f aca="true" t="shared" si="0" ref="E6:E38">SUM(B6:D6)</f>
        <v>27343.220468670836</v>
      </c>
      <c r="F6" s="26">
        <f>'[1]1 Case, 55 I, 30 P, 15 HR'!I8</f>
        <v>12889.29072740615</v>
      </c>
      <c r="G6" s="3">
        <f aca="true" t="shared" si="1" ref="G6:G38">(E6-F6)*-1</f>
        <v>-14453.929741264685</v>
      </c>
      <c r="H6" s="1">
        <f aca="true" t="shared" si="2" ref="H6:H38">G6/2*-1</f>
        <v>7226.964870632342</v>
      </c>
      <c r="I6" s="39">
        <f aca="true" t="shared" si="3" ref="I6:I38">F6+H6</f>
        <v>20116.255598038493</v>
      </c>
      <c r="J6" s="3">
        <f aca="true" t="shared" si="4" ref="J6:J38">(E6-I6)*-1</f>
        <v>-7226.964870632342</v>
      </c>
    </row>
    <row r="7" spans="1:10" ht="12.75">
      <c r="A7" s="42" t="s">
        <v>8</v>
      </c>
      <c r="B7" s="26">
        <v>49222.94990717314</v>
      </c>
      <c r="C7" s="22">
        <v>39817.20834543948</v>
      </c>
      <c r="D7" s="46">
        <f>'[2]Summary--Proposed IDU'!D9</f>
        <v>0</v>
      </c>
      <c r="E7" s="5">
        <f t="shared" si="0"/>
        <v>89040.15825261263</v>
      </c>
      <c r="F7" s="26">
        <f>'[1]1 Case, 55 I, 30 P, 15 HR'!I9</f>
        <v>103597.17931416808</v>
      </c>
      <c r="G7" s="3">
        <f t="shared" si="1"/>
        <v>14557.021061555453</v>
      </c>
      <c r="H7" s="1">
        <f t="shared" si="2"/>
        <v>-7278.510530777727</v>
      </c>
      <c r="I7" s="39">
        <f t="shared" si="3"/>
        <v>96318.66878339036</v>
      </c>
      <c r="J7" s="3">
        <f t="shared" si="4"/>
        <v>7278.510530777727</v>
      </c>
    </row>
    <row r="8" spans="1:10" ht="12.75">
      <c r="A8" s="42" t="s">
        <v>9</v>
      </c>
      <c r="B8" s="26">
        <v>4904.8384003368255</v>
      </c>
      <c r="C8" s="22">
        <v>0</v>
      </c>
      <c r="D8" s="46">
        <f>'[2]Summary--Proposed IDU'!D10</f>
        <v>0</v>
      </c>
      <c r="E8" s="5">
        <f t="shared" si="0"/>
        <v>4904.8384003368255</v>
      </c>
      <c r="F8" s="26">
        <f>'[1]1 Case, 55 I, 30 P, 15 HR'!I10</f>
        <v>10720.429823174547</v>
      </c>
      <c r="G8" s="3">
        <f t="shared" si="1"/>
        <v>5815.591422837721</v>
      </c>
      <c r="H8" s="1">
        <f t="shared" si="2"/>
        <v>-2907.7957114188607</v>
      </c>
      <c r="I8" s="39">
        <f t="shared" si="3"/>
        <v>7812.634111755686</v>
      </c>
      <c r="J8" s="3">
        <f t="shared" si="4"/>
        <v>2907.7957114188603</v>
      </c>
    </row>
    <row r="9" spans="1:10" s="13" customFormat="1" ht="12.75">
      <c r="A9" s="52" t="s">
        <v>10</v>
      </c>
      <c r="B9" s="27">
        <v>4827.221978574948</v>
      </c>
      <c r="C9" s="23">
        <v>0</v>
      </c>
      <c r="D9" s="47">
        <f>'[2]Summary--Proposed IDU'!D11</f>
        <v>0</v>
      </c>
      <c r="E9" s="12">
        <f t="shared" si="0"/>
        <v>4827.221978574948</v>
      </c>
      <c r="F9" s="27">
        <f>'[1]1 Case, 55 I, 30 P, 15 HR'!I11</f>
        <v>9242.488877044103</v>
      </c>
      <c r="G9" s="18">
        <f t="shared" si="1"/>
        <v>4415.266898469155</v>
      </c>
      <c r="H9" s="12">
        <f t="shared" si="2"/>
        <v>-2207.6334492345777</v>
      </c>
      <c r="I9" s="40">
        <f t="shared" si="3"/>
        <v>7034.855427809525</v>
      </c>
      <c r="J9" s="18">
        <f t="shared" si="4"/>
        <v>2207.6334492345777</v>
      </c>
    </row>
    <row r="10" spans="1:10" ht="12.75">
      <c r="A10" s="42" t="s">
        <v>11</v>
      </c>
      <c r="B10" s="26">
        <v>8643.40059204404</v>
      </c>
      <c r="C10" s="22">
        <v>0</v>
      </c>
      <c r="D10" s="46">
        <f>'[2]Summary--Proposed IDU'!D12</f>
        <v>0</v>
      </c>
      <c r="E10" s="5">
        <f t="shared" si="0"/>
        <v>8643.40059204404</v>
      </c>
      <c r="F10" s="26">
        <f>'[1]1 Case, 55 I, 30 P, 15 HR'!I12</f>
        <v>16865.782231464782</v>
      </c>
      <c r="G10" s="3">
        <f t="shared" si="1"/>
        <v>8222.381639420742</v>
      </c>
      <c r="H10" s="1">
        <f t="shared" si="2"/>
        <v>-4111.190819710371</v>
      </c>
      <c r="I10" s="39">
        <f t="shared" si="3"/>
        <v>12754.59141175441</v>
      </c>
      <c r="J10" s="3">
        <f t="shared" si="4"/>
        <v>4111.190819710371</v>
      </c>
    </row>
    <row r="11" spans="1:10" ht="12.75">
      <c r="A11" s="42" t="s">
        <v>12</v>
      </c>
      <c r="B11" s="26">
        <v>4525.49835240499</v>
      </c>
      <c r="C11" s="22">
        <v>0</v>
      </c>
      <c r="D11" s="46">
        <f>'[2]Summary--Proposed IDU'!D13</f>
        <v>0</v>
      </c>
      <c r="E11" s="5">
        <f t="shared" si="0"/>
        <v>4525.49835240499</v>
      </c>
      <c r="F11" s="26">
        <f>'[1]1 Case, 55 I, 30 P, 15 HR'!I13</f>
        <v>0</v>
      </c>
      <c r="G11" s="3">
        <f t="shared" si="1"/>
        <v>-4525.49835240499</v>
      </c>
      <c r="H11" s="1">
        <f t="shared" si="2"/>
        <v>2262.749176202495</v>
      </c>
      <c r="I11" s="39">
        <f t="shared" si="3"/>
        <v>2262.749176202495</v>
      </c>
      <c r="J11" s="3">
        <f t="shared" si="4"/>
        <v>-2262.749176202495</v>
      </c>
    </row>
    <row r="12" spans="1:10" ht="12.75">
      <c r="A12" s="42" t="s">
        <v>13</v>
      </c>
      <c r="B12" s="26">
        <v>2472.9267696386037</v>
      </c>
      <c r="C12" s="22">
        <v>0</v>
      </c>
      <c r="D12" s="46">
        <f>'[2]Summary--Proposed IDU'!D14</f>
        <v>0</v>
      </c>
      <c r="E12" s="5">
        <f t="shared" si="0"/>
        <v>2472.9267696386037</v>
      </c>
      <c r="F12" s="26">
        <f>'[1]1 Case, 55 I, 30 P, 15 HR'!I14</f>
        <v>0</v>
      </c>
      <c r="G12" s="3">
        <f t="shared" si="1"/>
        <v>-2472.9267696386037</v>
      </c>
      <c r="H12" s="1">
        <f t="shared" si="2"/>
        <v>1236.4633848193018</v>
      </c>
      <c r="I12" s="39">
        <f t="shared" si="3"/>
        <v>1236.4633848193018</v>
      </c>
      <c r="J12" s="3">
        <f t="shared" si="4"/>
        <v>-1236.4633848193018</v>
      </c>
    </row>
    <row r="13" spans="1:10" ht="12.75">
      <c r="A13" s="42" t="s">
        <v>14</v>
      </c>
      <c r="B13" s="26">
        <v>15610.213602942727</v>
      </c>
      <c r="C13" s="22">
        <v>9958.090735680413</v>
      </c>
      <c r="D13" s="46">
        <f>'[2]Summary--Proposed IDU'!D15</f>
        <v>0</v>
      </c>
      <c r="E13" s="5">
        <f t="shared" si="0"/>
        <v>25568.30433862314</v>
      </c>
      <c r="F13" s="26">
        <f>'[1]1 Case, 55 I, 30 P, 15 HR'!I15</f>
        <v>32165.186927527677</v>
      </c>
      <c r="G13" s="3">
        <f t="shared" si="1"/>
        <v>6596.8825889045365</v>
      </c>
      <c r="H13" s="1">
        <f t="shared" si="2"/>
        <v>-3298.4412944522683</v>
      </c>
      <c r="I13" s="39">
        <f t="shared" si="3"/>
        <v>28866.745633075407</v>
      </c>
      <c r="J13" s="3">
        <f t="shared" si="4"/>
        <v>3298.4412944522664</v>
      </c>
    </row>
    <row r="14" spans="1:10" s="13" customFormat="1" ht="12.75">
      <c r="A14" s="52" t="s">
        <v>15</v>
      </c>
      <c r="B14" s="27">
        <v>26266.74902999764</v>
      </c>
      <c r="C14" s="23">
        <v>10496.733565430159</v>
      </c>
      <c r="D14" s="47">
        <f>'[2]Summary--Proposed IDU'!D16</f>
        <v>39915.48511410123</v>
      </c>
      <c r="E14" s="12">
        <f t="shared" si="0"/>
        <v>76678.96770952904</v>
      </c>
      <c r="F14" s="27">
        <f>'[1]1 Case, 55 I, 30 P, 15 HR'!I16</f>
        <v>36672.32394215111</v>
      </c>
      <c r="G14" s="18">
        <f t="shared" si="1"/>
        <v>-40006.64376737793</v>
      </c>
      <c r="H14" s="12">
        <f t="shared" si="2"/>
        <v>20003.321883688965</v>
      </c>
      <c r="I14" s="40">
        <f t="shared" si="3"/>
        <v>56675.645825840074</v>
      </c>
      <c r="J14" s="18">
        <f t="shared" si="4"/>
        <v>-20003.321883688965</v>
      </c>
    </row>
    <row r="15" spans="1:10" ht="12.75">
      <c r="A15" s="42" t="s">
        <v>16</v>
      </c>
      <c r="B15" s="26">
        <v>2000</v>
      </c>
      <c r="C15" s="22">
        <v>0</v>
      </c>
      <c r="D15" s="46">
        <f>'[2]Summary--Proposed IDU'!D17</f>
        <v>0</v>
      </c>
      <c r="E15" s="5">
        <f t="shared" si="0"/>
        <v>2000</v>
      </c>
      <c r="F15" s="26">
        <f>'[1]1 Case, 55 I, 30 P, 15 HR'!I17</f>
        <v>0</v>
      </c>
      <c r="G15" s="3">
        <f t="shared" si="1"/>
        <v>-2000</v>
      </c>
      <c r="H15" s="1">
        <f t="shared" si="2"/>
        <v>1000</v>
      </c>
      <c r="I15" s="39">
        <f t="shared" si="3"/>
        <v>1000</v>
      </c>
      <c r="J15" s="3">
        <f t="shared" si="4"/>
        <v>-1000</v>
      </c>
    </row>
    <row r="16" spans="1:10" ht="12.75">
      <c r="A16" s="42" t="s">
        <v>17</v>
      </c>
      <c r="B16" s="26">
        <v>2000</v>
      </c>
      <c r="C16" s="22">
        <v>0</v>
      </c>
      <c r="D16" s="46">
        <f>'[2]Summary--Proposed IDU'!D18</f>
        <v>0</v>
      </c>
      <c r="E16" s="5">
        <f t="shared" si="0"/>
        <v>2000</v>
      </c>
      <c r="F16" s="26">
        <f>'[1]1 Case, 55 I, 30 P, 15 HR'!I18</f>
        <v>0</v>
      </c>
      <c r="G16" s="3">
        <f t="shared" si="1"/>
        <v>-2000</v>
      </c>
      <c r="H16" s="1">
        <f t="shared" si="2"/>
        <v>1000</v>
      </c>
      <c r="I16" s="39">
        <f t="shared" si="3"/>
        <v>1000</v>
      </c>
      <c r="J16" s="3">
        <f t="shared" si="4"/>
        <v>-1000</v>
      </c>
    </row>
    <row r="17" spans="1:10" ht="12.75">
      <c r="A17" s="42" t="s">
        <v>18</v>
      </c>
      <c r="B17" s="26">
        <v>2339.6030548032704</v>
      </c>
      <c r="C17" s="22">
        <v>0</v>
      </c>
      <c r="D17" s="46">
        <f>'[2]Summary--Proposed IDU'!D19</f>
        <v>0</v>
      </c>
      <c r="E17" s="5">
        <f t="shared" si="0"/>
        <v>2339.6030548032704</v>
      </c>
      <c r="F17" s="26">
        <f>'[1]1 Case, 55 I, 30 P, 15 HR'!I19</f>
        <v>0</v>
      </c>
      <c r="G17" s="3">
        <f t="shared" si="1"/>
        <v>-2339.6030548032704</v>
      </c>
      <c r="H17" s="1">
        <f t="shared" si="2"/>
        <v>1169.8015274016352</v>
      </c>
      <c r="I17" s="39">
        <f t="shared" si="3"/>
        <v>1169.8015274016352</v>
      </c>
      <c r="J17" s="3">
        <f t="shared" si="4"/>
        <v>-1169.8015274016352</v>
      </c>
    </row>
    <row r="18" spans="1:10" ht="12.75">
      <c r="A18" s="42" t="s">
        <v>19</v>
      </c>
      <c r="B18" s="26">
        <v>34253.11070112843</v>
      </c>
      <c r="C18" s="22">
        <v>24134.467764402794</v>
      </c>
      <c r="D18" s="46">
        <f>'[2]Summary--Proposed IDU'!D20</f>
        <v>35467.5724047275</v>
      </c>
      <c r="E18" s="5">
        <f t="shared" si="0"/>
        <v>93855.15087025873</v>
      </c>
      <c r="F18" s="26">
        <f>'[1]1 Case, 55 I, 30 P, 15 HR'!I20</f>
        <v>69736.69736290826</v>
      </c>
      <c r="G18" s="3">
        <f t="shared" si="1"/>
        <v>-24118.453507350467</v>
      </c>
      <c r="H18" s="1">
        <f t="shared" si="2"/>
        <v>12059.226753675233</v>
      </c>
      <c r="I18" s="39">
        <f t="shared" si="3"/>
        <v>81795.9241165835</v>
      </c>
      <c r="J18" s="3">
        <f t="shared" si="4"/>
        <v>-12059.226753675233</v>
      </c>
    </row>
    <row r="19" spans="1:10" s="13" customFormat="1" ht="12.75">
      <c r="A19" s="52" t="s">
        <v>20</v>
      </c>
      <c r="B19" s="27">
        <v>5000</v>
      </c>
      <c r="C19" s="23">
        <v>0</v>
      </c>
      <c r="D19" s="47">
        <f>'[2]Summary--Proposed IDU'!D21</f>
        <v>0</v>
      </c>
      <c r="E19" s="12">
        <f t="shared" si="0"/>
        <v>5000</v>
      </c>
      <c r="F19" s="27">
        <f>'[1]1 Case, 55 I, 30 P, 15 HR'!I21</f>
        <v>5994.960271337395</v>
      </c>
      <c r="G19" s="18">
        <f t="shared" si="1"/>
        <v>994.9602713373952</v>
      </c>
      <c r="H19" s="12">
        <f t="shared" si="2"/>
        <v>-497.4801356686976</v>
      </c>
      <c r="I19" s="40">
        <f t="shared" si="3"/>
        <v>5497.480135668698</v>
      </c>
      <c r="J19" s="18">
        <f t="shared" si="4"/>
        <v>497.4801356686976</v>
      </c>
    </row>
    <row r="20" spans="1:10" ht="12.75">
      <c r="A20" s="42" t="s">
        <v>21</v>
      </c>
      <c r="B20" s="26">
        <v>10692.59273273671</v>
      </c>
      <c r="C20" s="22">
        <v>9342.751944666257</v>
      </c>
      <c r="D20" s="46">
        <f>'[2]Summary--Proposed IDU'!D22</f>
        <v>17500</v>
      </c>
      <c r="E20" s="5">
        <f t="shared" si="0"/>
        <v>37535.344677402965</v>
      </c>
      <c r="F20" s="26">
        <f>'[1]1 Case, 55 I, 30 P, 15 HR'!I22</f>
        <v>19936.91550004855</v>
      </c>
      <c r="G20" s="3">
        <f t="shared" si="1"/>
        <v>-17598.429177354414</v>
      </c>
      <c r="H20" s="1">
        <f t="shared" si="2"/>
        <v>8799.214588677207</v>
      </c>
      <c r="I20" s="39">
        <f t="shared" si="3"/>
        <v>28736.13008872576</v>
      </c>
      <c r="J20" s="3">
        <f t="shared" si="4"/>
        <v>-8799.214588677205</v>
      </c>
    </row>
    <row r="21" spans="1:10" ht="12.75">
      <c r="A21" s="42" t="s">
        <v>22</v>
      </c>
      <c r="B21" s="26">
        <v>5950.6886042190345</v>
      </c>
      <c r="C21" s="22">
        <v>0</v>
      </c>
      <c r="D21" s="46">
        <f>'[2]Summary--Proposed IDU'!D23</f>
        <v>0</v>
      </c>
      <c r="E21" s="5">
        <f t="shared" si="0"/>
        <v>5950.6886042190345</v>
      </c>
      <c r="F21" s="26">
        <f>'[1]1 Case, 55 I, 30 P, 15 HR'!I23</f>
        <v>10062.443178219695</v>
      </c>
      <c r="G21" s="3">
        <f t="shared" si="1"/>
        <v>4111.754574000661</v>
      </c>
      <c r="H21" s="1">
        <f t="shared" si="2"/>
        <v>-2055.8772870003304</v>
      </c>
      <c r="I21" s="39">
        <f t="shared" si="3"/>
        <v>8006.565891219365</v>
      </c>
      <c r="J21" s="3">
        <f t="shared" si="4"/>
        <v>2055.8772870003304</v>
      </c>
    </row>
    <row r="22" spans="1:10" ht="12.75">
      <c r="A22" s="42" t="s">
        <v>23</v>
      </c>
      <c r="B22" s="26">
        <v>2000</v>
      </c>
      <c r="C22" s="22">
        <v>0</v>
      </c>
      <c r="D22" s="46">
        <f>'[2]Summary--Proposed IDU'!D24</f>
        <v>0</v>
      </c>
      <c r="E22" s="5">
        <f t="shared" si="0"/>
        <v>2000</v>
      </c>
      <c r="F22" s="26">
        <f>'[1]1 Case, 55 I, 30 P, 15 HR'!I24</f>
        <v>0</v>
      </c>
      <c r="G22" s="3">
        <f t="shared" si="1"/>
        <v>-2000</v>
      </c>
      <c r="H22" s="1">
        <f t="shared" si="2"/>
        <v>1000</v>
      </c>
      <c r="I22" s="39">
        <f t="shared" si="3"/>
        <v>1000</v>
      </c>
      <c r="J22" s="3">
        <f t="shared" si="4"/>
        <v>-1000</v>
      </c>
    </row>
    <row r="23" spans="1:10" ht="12.75">
      <c r="A23" s="42" t="s">
        <v>24</v>
      </c>
      <c r="B23" s="26">
        <v>78931.59995767313</v>
      </c>
      <c r="C23" s="22">
        <v>45450.114490354754</v>
      </c>
      <c r="D23" s="46">
        <f>'[2]Summary--Proposed IDU'!D25</f>
        <v>52500</v>
      </c>
      <c r="E23" s="5">
        <f t="shared" si="0"/>
        <v>176881.7144480279</v>
      </c>
      <c r="F23" s="26">
        <f>'[1]1 Case, 55 I, 30 P, 15 HR'!I25</f>
        <v>151899.7698485296</v>
      </c>
      <c r="G23" s="3">
        <f t="shared" si="1"/>
        <v>-24981.944599498296</v>
      </c>
      <c r="H23" s="1">
        <f t="shared" si="2"/>
        <v>12490.972299749148</v>
      </c>
      <c r="I23" s="39">
        <f t="shared" si="3"/>
        <v>164390.74214827875</v>
      </c>
      <c r="J23" s="3">
        <f t="shared" si="4"/>
        <v>-12490.972299749148</v>
      </c>
    </row>
    <row r="24" spans="1:10" s="13" customFormat="1" ht="12.75">
      <c r="A24" s="52" t="s">
        <v>25</v>
      </c>
      <c r="B24" s="27">
        <v>8413.244788705872</v>
      </c>
      <c r="C24" s="23">
        <v>0</v>
      </c>
      <c r="D24" s="47">
        <f>'[2]Summary--Proposed IDU'!D26</f>
        <v>0</v>
      </c>
      <c r="E24" s="12">
        <f t="shared" si="0"/>
        <v>8413.244788705872</v>
      </c>
      <c r="F24" s="27">
        <f>'[1]1 Case, 55 I, 30 P, 15 HR'!I26</f>
        <v>25497.050761438397</v>
      </c>
      <c r="G24" s="18">
        <f t="shared" si="1"/>
        <v>17083.805972732524</v>
      </c>
      <c r="H24" s="12">
        <f t="shared" si="2"/>
        <v>-8541.902986366262</v>
      </c>
      <c r="I24" s="40">
        <f t="shared" si="3"/>
        <v>16955.147775072135</v>
      </c>
      <c r="J24" s="18">
        <f t="shared" si="4"/>
        <v>8541.902986366264</v>
      </c>
    </row>
    <row r="25" spans="1:10" ht="12.75">
      <c r="A25" s="42" t="s">
        <v>26</v>
      </c>
      <c r="B25" s="26">
        <v>12269.974390097763</v>
      </c>
      <c r="C25" s="22">
        <v>0</v>
      </c>
      <c r="D25" s="46">
        <f>'[2]Summary--Proposed IDU'!D27</f>
        <v>0</v>
      </c>
      <c r="E25" s="5">
        <f t="shared" si="0"/>
        <v>12269.974390097763</v>
      </c>
      <c r="F25" s="26">
        <f>'[1]1 Case, 55 I, 30 P, 15 HR'!I27</f>
        <v>20538.470427252738</v>
      </c>
      <c r="G25" s="3">
        <f t="shared" si="1"/>
        <v>8268.496037154975</v>
      </c>
      <c r="H25" s="1">
        <f t="shared" si="2"/>
        <v>-4134.2480185774875</v>
      </c>
      <c r="I25" s="39">
        <f t="shared" si="3"/>
        <v>16404.22240867525</v>
      </c>
      <c r="J25" s="3">
        <f t="shared" si="4"/>
        <v>4134.2480185774875</v>
      </c>
    </row>
    <row r="26" spans="1:10" ht="12.75">
      <c r="A26" s="42" t="s">
        <v>27</v>
      </c>
      <c r="B26" s="26">
        <v>2487.581670991819</v>
      </c>
      <c r="C26" s="22">
        <v>0</v>
      </c>
      <c r="D26" s="46">
        <f>'[2]Summary--Proposed IDU'!D28</f>
        <v>0</v>
      </c>
      <c r="E26" s="5">
        <f t="shared" si="0"/>
        <v>2487.581670991819</v>
      </c>
      <c r="F26" s="26">
        <f>'[1]1 Case, 55 I, 30 P, 15 HR'!I28</f>
        <v>5895.709731692893</v>
      </c>
      <c r="G26" s="3">
        <f t="shared" si="1"/>
        <v>3408.128060701074</v>
      </c>
      <c r="H26" s="1">
        <f t="shared" si="2"/>
        <v>-1704.064030350537</v>
      </c>
      <c r="I26" s="39">
        <f t="shared" si="3"/>
        <v>4191.645701342356</v>
      </c>
      <c r="J26" s="3">
        <f t="shared" si="4"/>
        <v>1704.064030350537</v>
      </c>
    </row>
    <row r="27" spans="1:10" ht="12.75">
      <c r="A27" s="42" t="s">
        <v>28</v>
      </c>
      <c r="B27" s="26">
        <v>57753.99603577012</v>
      </c>
      <c r="C27" s="22">
        <v>60965.80432438741</v>
      </c>
      <c r="D27" s="46">
        <f>'[2]Summary--Proposed IDU'!D29</f>
        <v>32730.003492718475</v>
      </c>
      <c r="E27" s="5">
        <f t="shared" si="0"/>
        <v>151449.803852876</v>
      </c>
      <c r="F27" s="26">
        <f>'[1]1 Case, 55 I, 30 P, 15 HR'!I29</f>
        <v>117332.14061728098</v>
      </c>
      <c r="G27" s="3">
        <f t="shared" si="1"/>
        <v>-34117.66323559503</v>
      </c>
      <c r="H27" s="1">
        <f t="shared" si="2"/>
        <v>17058.831617797514</v>
      </c>
      <c r="I27" s="39">
        <f t="shared" si="3"/>
        <v>134390.9722350785</v>
      </c>
      <c r="J27" s="3">
        <f t="shared" si="4"/>
        <v>-17058.83161779752</v>
      </c>
    </row>
    <row r="28" spans="1:10" ht="12.75">
      <c r="A28" s="42" t="s">
        <v>29</v>
      </c>
      <c r="B28" s="26">
        <v>2000</v>
      </c>
      <c r="C28" s="22">
        <v>0</v>
      </c>
      <c r="D28" s="46">
        <f>'[2]Summary--Proposed IDU'!D30</f>
        <v>0</v>
      </c>
      <c r="E28" s="5">
        <f t="shared" si="0"/>
        <v>2000</v>
      </c>
      <c r="F28" s="26">
        <f>'[1]1 Case, 55 I, 30 P, 15 HR'!I30</f>
        <v>0</v>
      </c>
      <c r="G28" s="3">
        <f t="shared" si="1"/>
        <v>-2000</v>
      </c>
      <c r="H28" s="1">
        <f t="shared" si="2"/>
        <v>1000</v>
      </c>
      <c r="I28" s="39">
        <f t="shared" si="3"/>
        <v>1000</v>
      </c>
      <c r="J28" s="3">
        <f t="shared" si="4"/>
        <v>-1000</v>
      </c>
    </row>
    <row r="29" spans="1:10" s="13" customFormat="1" ht="12.75">
      <c r="A29" s="52" t="s">
        <v>30</v>
      </c>
      <c r="B29" s="27">
        <v>525762.4891087735</v>
      </c>
      <c r="C29" s="23">
        <v>393635.6444802766</v>
      </c>
      <c r="D29" s="47">
        <f>'[2]Summary--Proposed IDU'!D31</f>
        <v>120000</v>
      </c>
      <c r="E29" s="12">
        <f t="shared" si="0"/>
        <v>1039398.1335890502</v>
      </c>
      <c r="F29" s="27">
        <f>'[1]1 Case, 55 I, 30 P, 15 HR'!I31</f>
        <v>1099695.033091565</v>
      </c>
      <c r="G29" s="18">
        <f t="shared" si="1"/>
        <v>60296.899502514745</v>
      </c>
      <c r="H29" s="12">
        <f t="shared" si="2"/>
        <v>-30148.449751257373</v>
      </c>
      <c r="I29" s="40">
        <f t="shared" si="3"/>
        <v>1069546.5833403075</v>
      </c>
      <c r="J29" s="18">
        <f t="shared" si="4"/>
        <v>30148.449751257314</v>
      </c>
    </row>
    <row r="30" spans="1:10" ht="12.75">
      <c r="A30" s="42" t="s">
        <v>31</v>
      </c>
      <c r="B30" s="26">
        <v>5607.733583638859</v>
      </c>
      <c r="C30" s="22">
        <v>0</v>
      </c>
      <c r="D30" s="46">
        <f>'[2]Summary--Proposed IDU'!D32</f>
        <v>0</v>
      </c>
      <c r="E30" s="5">
        <f t="shared" si="0"/>
        <v>5607.733583638859</v>
      </c>
      <c r="F30" s="26">
        <f>'[1]1 Case, 55 I, 30 P, 15 HR'!I32</f>
        <v>8015.700124693495</v>
      </c>
      <c r="G30" s="3">
        <f t="shared" si="1"/>
        <v>2407.966541054636</v>
      </c>
      <c r="H30" s="1">
        <f t="shared" si="2"/>
        <v>-1203.983270527318</v>
      </c>
      <c r="I30" s="39">
        <f t="shared" si="3"/>
        <v>6811.716854166178</v>
      </c>
      <c r="J30" s="3">
        <f t="shared" si="4"/>
        <v>1203.9832705273184</v>
      </c>
    </row>
    <row r="31" spans="1:10" ht="12.75">
      <c r="A31" s="42" t="s">
        <v>32</v>
      </c>
      <c r="B31" s="26">
        <v>5000</v>
      </c>
      <c r="C31" s="22">
        <v>0</v>
      </c>
      <c r="D31" s="46">
        <f>'[2]Summary--Proposed IDU'!D33</f>
        <v>17500</v>
      </c>
      <c r="E31" s="5">
        <f t="shared" si="0"/>
        <v>22500</v>
      </c>
      <c r="F31" s="26">
        <f>'[1]1 Case, 55 I, 30 P, 15 HR'!I33</f>
        <v>8370.464536934636</v>
      </c>
      <c r="G31" s="3">
        <f t="shared" si="1"/>
        <v>-14129.535463065364</v>
      </c>
      <c r="H31" s="1">
        <f t="shared" si="2"/>
        <v>7064.767731532682</v>
      </c>
      <c r="I31" s="39">
        <f t="shared" si="3"/>
        <v>15435.232268467318</v>
      </c>
      <c r="J31" s="3">
        <f t="shared" si="4"/>
        <v>-7064.767731532682</v>
      </c>
    </row>
    <row r="32" spans="1:10" ht="12.75">
      <c r="A32" s="42" t="s">
        <v>33</v>
      </c>
      <c r="B32" s="26">
        <v>9697.473353866118</v>
      </c>
      <c r="C32" s="22">
        <v>0</v>
      </c>
      <c r="D32" s="46">
        <f>'[2]Summary--Proposed IDU'!D34</f>
        <v>0</v>
      </c>
      <c r="E32" s="5">
        <f t="shared" si="0"/>
        <v>9697.473353866118</v>
      </c>
      <c r="F32" s="26">
        <f>'[1]1 Case, 55 I, 30 P, 15 HR'!I34</f>
        <v>19482.836909569236</v>
      </c>
      <c r="G32" s="3">
        <f t="shared" si="1"/>
        <v>9785.363555703118</v>
      </c>
      <c r="H32" s="1">
        <f t="shared" si="2"/>
        <v>-4892.681777851559</v>
      </c>
      <c r="I32" s="39">
        <f t="shared" si="3"/>
        <v>14590.155131717678</v>
      </c>
      <c r="J32" s="3">
        <f t="shared" si="4"/>
        <v>4892.68177785156</v>
      </c>
    </row>
    <row r="33" spans="1:10" ht="12.75">
      <c r="A33" s="42" t="s">
        <v>34</v>
      </c>
      <c r="B33" s="26">
        <v>5000</v>
      </c>
      <c r="C33" s="22">
        <v>0</v>
      </c>
      <c r="D33" s="46">
        <f>'[2]Summary--Proposed IDU'!D35</f>
        <v>0</v>
      </c>
      <c r="E33" s="5">
        <f t="shared" si="0"/>
        <v>5000</v>
      </c>
      <c r="F33" s="26">
        <f>'[1]1 Case, 55 I, 30 P, 15 HR'!I35</f>
        <v>6860.932922109689</v>
      </c>
      <c r="G33" s="3">
        <f t="shared" si="1"/>
        <v>1860.9329221096887</v>
      </c>
      <c r="H33" s="1">
        <f t="shared" si="2"/>
        <v>-930.4664610548443</v>
      </c>
      <c r="I33" s="39">
        <f t="shared" si="3"/>
        <v>5930.466461054844</v>
      </c>
      <c r="J33" s="3">
        <f t="shared" si="4"/>
        <v>930.4664610548443</v>
      </c>
    </row>
    <row r="34" spans="1:10" s="13" customFormat="1" ht="12.75">
      <c r="A34" s="52" t="s">
        <v>35</v>
      </c>
      <c r="B34" s="27">
        <v>2000</v>
      </c>
      <c r="C34" s="23">
        <v>0</v>
      </c>
      <c r="D34" s="47">
        <f>'[2]Summary--Proposed IDU'!D36</f>
        <v>0</v>
      </c>
      <c r="E34" s="12">
        <f t="shared" si="0"/>
        <v>2000</v>
      </c>
      <c r="F34" s="27">
        <f>'[1]1 Case, 55 I, 30 P, 15 HR'!I36</f>
        <v>0</v>
      </c>
      <c r="G34" s="18">
        <f t="shared" si="1"/>
        <v>-2000</v>
      </c>
      <c r="H34" s="12">
        <f t="shared" si="2"/>
        <v>1000</v>
      </c>
      <c r="I34" s="40">
        <f t="shared" si="3"/>
        <v>1000</v>
      </c>
      <c r="J34" s="18">
        <f t="shared" si="4"/>
        <v>-1000</v>
      </c>
    </row>
    <row r="35" spans="1:10" ht="12.75">
      <c r="A35" s="42" t="s">
        <v>36</v>
      </c>
      <c r="B35" s="26">
        <v>5000</v>
      </c>
      <c r="C35" s="22">
        <v>0</v>
      </c>
      <c r="D35" s="46">
        <f>'[2]Summary--Proposed IDU'!D37</f>
        <v>0</v>
      </c>
      <c r="E35" s="5">
        <f t="shared" si="0"/>
        <v>5000</v>
      </c>
      <c r="F35" s="26">
        <f>'[1]1 Case, 55 I, 30 P, 15 HR'!I37</f>
        <v>9006.345439723425</v>
      </c>
      <c r="G35" s="3">
        <f t="shared" si="1"/>
        <v>4006.3454397234254</v>
      </c>
      <c r="H35" s="1">
        <f t="shared" si="2"/>
        <v>-2003.1727198617127</v>
      </c>
      <c r="I35" s="39">
        <f t="shared" si="3"/>
        <v>7003.172719861713</v>
      </c>
      <c r="J35" s="3">
        <f t="shared" si="4"/>
        <v>2003.1727198617127</v>
      </c>
    </row>
    <row r="36" spans="1:10" ht="12.75">
      <c r="A36" s="42" t="s">
        <v>37</v>
      </c>
      <c r="B36" s="26">
        <v>68555.76366073737</v>
      </c>
      <c r="C36" s="22">
        <v>70316.18434936204</v>
      </c>
      <c r="D36" s="46">
        <f>'[2]Summary--Proposed IDU'!D38</f>
        <v>26886.93898845282</v>
      </c>
      <c r="E36" s="5">
        <f t="shared" si="0"/>
        <v>165758.88699855225</v>
      </c>
      <c r="F36" s="26">
        <f>'[1]1 Case, 55 I, 30 P, 15 HR'!I38</f>
        <v>192365.98777599266</v>
      </c>
      <c r="G36" s="3">
        <f t="shared" si="1"/>
        <v>26607.100777440413</v>
      </c>
      <c r="H36" s="1">
        <f t="shared" si="2"/>
        <v>-13303.550388720207</v>
      </c>
      <c r="I36" s="39">
        <f t="shared" si="3"/>
        <v>179062.43738727245</v>
      </c>
      <c r="J36" s="3">
        <f t="shared" si="4"/>
        <v>13303.550388720207</v>
      </c>
    </row>
    <row r="37" spans="1:10" ht="12.75">
      <c r="A37" s="42" t="s">
        <v>38</v>
      </c>
      <c r="B37" s="26">
        <v>2000</v>
      </c>
      <c r="C37" s="22">
        <v>0</v>
      </c>
      <c r="D37" s="46">
        <f>'[2]Summary--Proposed IDU'!D39</f>
        <v>0</v>
      </c>
      <c r="E37" s="5">
        <f t="shared" si="0"/>
        <v>2000</v>
      </c>
      <c r="F37" s="26">
        <f>'[1]1 Case, 55 I, 30 P, 15 HR'!I39</f>
        <v>0</v>
      </c>
      <c r="G37" s="3">
        <f t="shared" si="1"/>
        <v>-2000</v>
      </c>
      <c r="H37" s="1">
        <f t="shared" si="2"/>
        <v>1000</v>
      </c>
      <c r="I37" s="39">
        <f t="shared" si="3"/>
        <v>1000</v>
      </c>
      <c r="J37" s="3">
        <f t="shared" si="4"/>
        <v>-1000</v>
      </c>
    </row>
    <row r="38" spans="1:10" s="13" customFormat="1" ht="12.75">
      <c r="A38" s="52" t="s">
        <v>39</v>
      </c>
      <c r="B38" s="27">
        <v>10142.12925507413</v>
      </c>
      <c r="C38" s="23">
        <v>0</v>
      </c>
      <c r="D38" s="47">
        <f>'[2]Summary--Proposed IDU'!D40</f>
        <v>0</v>
      </c>
      <c r="E38" s="12">
        <f t="shared" si="0"/>
        <v>10142.12925507413</v>
      </c>
      <c r="F38" s="27">
        <f>'[1]1 Case, 55 I, 30 P, 15 HR'!I40</f>
        <v>27447.859657767163</v>
      </c>
      <c r="G38" s="18">
        <f t="shared" si="1"/>
        <v>17305.730402693036</v>
      </c>
      <c r="H38" s="12">
        <f t="shared" si="2"/>
        <v>-8652.865201346518</v>
      </c>
      <c r="I38" s="40">
        <f t="shared" si="3"/>
        <v>18794.994456420645</v>
      </c>
      <c r="J38" s="18">
        <f t="shared" si="4"/>
        <v>8652.865201346516</v>
      </c>
    </row>
    <row r="39" spans="1:10" s="13" customFormat="1" ht="12.75">
      <c r="A39" s="52"/>
      <c r="B39" s="27"/>
      <c r="C39" s="43"/>
      <c r="D39" s="47"/>
      <c r="E39" s="12"/>
      <c r="F39" s="27"/>
      <c r="G39" s="19"/>
      <c r="H39" s="12"/>
      <c r="I39" s="40"/>
      <c r="J39" s="18"/>
    </row>
    <row r="40" spans="1:10" s="15" customFormat="1" ht="13.5" thickBot="1">
      <c r="A40" s="53" t="s">
        <v>40</v>
      </c>
      <c r="B40" s="28">
        <f aca="true" t="shared" si="5" ref="B40:G40">SUM(B5:B39)</f>
        <v>996175</v>
      </c>
      <c r="C40" s="44">
        <f t="shared" si="5"/>
        <v>664117</v>
      </c>
      <c r="D40" s="48">
        <f t="shared" si="5"/>
        <v>360000.00000000006</v>
      </c>
      <c r="E40" s="14">
        <f t="shared" si="5"/>
        <v>2020292</v>
      </c>
      <c r="F40" s="28">
        <f t="shared" si="5"/>
        <v>2020292.0000000005</v>
      </c>
      <c r="G40" s="20">
        <f t="shared" si="5"/>
        <v>2.546585164964199E-10</v>
      </c>
      <c r="H40" s="14">
        <f>SUM(H5:H38)</f>
        <v>-1.2732925824820995E-10</v>
      </c>
      <c r="I40" s="41">
        <f>SUM(I5:I38)</f>
        <v>2020292</v>
      </c>
      <c r="J40" s="20">
        <f>SUM(J5:J38)</f>
        <v>6.002665031701326E-11</v>
      </c>
    </row>
    <row r="41" ht="13.5" thickTop="1"/>
  </sheetData>
  <mergeCells count="3">
    <mergeCell ref="B1:E1"/>
    <mergeCell ref="H1:J1"/>
    <mergeCell ref="F1:G1"/>
  </mergeCells>
  <printOptions/>
  <pageMargins left="0.75" right="0.75" top="1" bottom="1" header="0.5" footer="0.5"/>
  <pageSetup fitToHeight="1" fitToWidth="1" horizontalDpi="600" verticalDpi="600" orientation="landscape" scale="85" r:id="rId1"/>
  <headerFooter alignWithMargins="0">
    <oddHeader>&amp;L&amp;"Arial,Bold"&amp;11HIV Prevention Funding Formula: Current Formula, Proposed Formula, andTransition Year Formula Comparisons, FY 2006-2007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mzahn</dc:creator>
  <cp:keywords/>
  <dc:description/>
  <cp:lastModifiedBy>Mike or Jan</cp:lastModifiedBy>
  <cp:lastPrinted>2005-12-06T22:58:35Z</cp:lastPrinted>
  <dcterms:created xsi:type="dcterms:W3CDTF">2005-12-06T20:08:23Z</dcterms:created>
  <dcterms:modified xsi:type="dcterms:W3CDTF">2006-11-18T16:43:40Z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-2139324312</vt:i4>
  </property>
  <property fmtid="{D5CDD505-2E9C-101B-9397-08002B2CF9AE}" pid="3" name="_EmailSubject">
    <vt:lpwstr>HIV Funding Changes</vt:lpwstr>
  </property>
  <property fmtid="{D5CDD505-2E9C-101B-9397-08002B2CF9AE}" pid="4" name="_AuthorEmail">
    <vt:lpwstr>mjcarter@co.douglas.or.us</vt:lpwstr>
  </property>
  <property fmtid="{D5CDD505-2E9C-101B-9397-08002B2CF9AE}" pid="5" name="_AuthorEmailDisplayName">
    <vt:lpwstr>Marilyn Carter</vt:lpwstr>
  </property>
  <property fmtid="{D5CDD505-2E9C-101B-9397-08002B2CF9AE}" pid="6" name="_ReviewingToolsShownOnce">
    <vt:lpwstr/>
  </property>
</Properties>
</file>