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Statistics" sheetId="1" r:id="rId1"/>
    <sheet name="WeightedHRTesting" sheetId="2" r:id="rId2"/>
    <sheet name="Prevention Block" sheetId="3" r:id="rId3"/>
    <sheet name="Intervention" sheetId="4" r:id="rId4"/>
    <sheet name="Summary" sheetId="5" r:id="rId5"/>
  </sheets>
  <externalReferences>
    <externalReference r:id="rId8"/>
  </externalReferences>
  <definedNames>
    <definedName name="_xlnm.Print_Area" localSheetId="3">'Intervention'!$A$1:$D$44</definedName>
    <definedName name="_xlnm.Print_Area" localSheetId="2">'Prevention Block'!$A$1:$R$46</definedName>
    <definedName name="_xlnm.Print_Area" localSheetId="0">'Statistics'!$A$1:$K$43</definedName>
    <definedName name="_xlnm.Print_Area" localSheetId="4">'Summary'!$A$1:$D$42</definedName>
  </definedNames>
  <calcPr fullCalcOnLoad="1"/>
</workbook>
</file>

<file path=xl/sharedStrings.xml><?xml version="1.0" encoding="utf-8"?>
<sst xmlns="http://schemas.openxmlformats.org/spreadsheetml/2006/main" count="407" uniqueCount="90">
  <si>
    <t>HIV Prevention Block and Intervention Grants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</si>
  <si>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</si>
  <si>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</si>
  <si>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</si>
  <si>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</si>
  <si>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</si>
  <si>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</si>
  <si>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</si>
  <si>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</si>
  <si>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</si>
  <si>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</si>
  <si>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</si>
  <si>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</si>
  <si>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</si>
  <si>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</si>
  <si>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</si>
  <si>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</si>
  <si>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</si>
  <si>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</si>
  <si>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</si>
  <si>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</si>
  <si>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</si>
  <si>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</si>
  <si>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</si>
  <si>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</si>
  <si>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</si>
  <si>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</si>
  <si>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</si>
  <si>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</si>
  <si>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</si>
  <si>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</si>
  <si>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</si>
  <si>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</si>
  <si>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</si>
  <si>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</si>
  <si>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Total</t>
  </si>
  <si>
    <t># PLWH</t>
  </si>
  <si>
    <t>10/02-9/03</t>
  </si>
  <si>
    <t>10/03-9/04</t>
  </si>
  <si>
    <t>General</t>
  </si>
  <si>
    <t>Minority</t>
  </si>
  <si>
    <t>#PLWA</t>
  </si>
  <si>
    <t>PROPORTION</t>
  </si>
  <si>
    <t>10/02-3/03       4/03-9/03</t>
  </si>
  <si>
    <t>High Risk</t>
  </si>
  <si>
    <t>Weighting</t>
  </si>
  <si>
    <t>MSM-IDU</t>
  </si>
  <si>
    <t>MSM</t>
  </si>
  <si>
    <t>IDU</t>
  </si>
  <si>
    <t>Sex/Ndl +</t>
  </si>
  <si>
    <t>Weighted High-</t>
  </si>
  <si>
    <t>Risk Testing</t>
  </si>
  <si>
    <t>Dechutes</t>
  </si>
  <si>
    <t>Population*</t>
  </si>
  <si>
    <t>*US Census Projection, July 1, 2003</t>
  </si>
  <si>
    <t>Population^</t>
  </si>
  <si>
    <t>^US Census Projection, July 1, 2002</t>
  </si>
  <si>
    <t>PLWH/A</t>
  </si>
  <si>
    <t>TOTAL</t>
  </si>
  <si>
    <t>Total:</t>
  </si>
  <si>
    <t>HIV+</t>
  </si>
  <si>
    <t>HRT&lt;26</t>
  </si>
  <si>
    <t>$&lt;2000?</t>
  </si>
  <si>
    <t>ADJ.</t>
  </si>
  <si>
    <t>HRT&lt;251</t>
  </si>
  <si>
    <t>$&lt;5000?</t>
  </si>
  <si>
    <t>HRT&gt;250</t>
  </si>
  <si>
    <t>$&lt;10,000?</t>
  </si>
  <si>
    <t>LEVELING</t>
  </si>
  <si>
    <t>FINAL</t>
  </si>
  <si>
    <t>+</t>
  </si>
  <si>
    <t>-</t>
  </si>
  <si>
    <t>HIV INTERVENTION GRANT</t>
  </si>
  <si>
    <t>Minorities</t>
  </si>
  <si>
    <t>SUMMARY OF HIV PREVENTION FUNDING FY 2005-06</t>
  </si>
  <si>
    <t>BLOCK</t>
  </si>
  <si>
    <t>INTERVENTION</t>
  </si>
  <si>
    <t>GRANT</t>
  </si>
  <si>
    <t>PREVENTION</t>
  </si>
  <si>
    <t>IDU OUTREACH</t>
  </si>
  <si>
    <t xml:space="preserve">2) Formula is based on number of persons living with HIV or AIDS in county on September 30 of prior calendar year (60%); two-year average of HIV tests of MSM, IDU, MSM/IDU, partners of HIV-infected persons (for FY 2005-06, the period of review is from October 1, 2002 to September 30, 2004) (30%); and total county population according to the latest US Census projection (10%). </t>
  </si>
  <si>
    <t>3) Prevention block formula provides minimum funding of $2,000, $5,000 or $10,000, based on average number of high-risk HIV tests conducted by county during last two years. If two-year average is 25 or less, minimum funding is $2000; 250 or less, minimum funding is $5000; if over 250, minimum funding is $10,000.</t>
  </si>
  <si>
    <t>High-Risk C&amp;T</t>
  </si>
  <si>
    <t xml:space="preserve">Highest and Moderate-Prevalence Counties (1.15% or more </t>
  </si>
  <si>
    <t>of total state persons living with HIV or AIDS)</t>
  </si>
  <si>
    <t>Tot. Population</t>
  </si>
  <si>
    <t>1) Prevention Block Grant funds are to be used for HIV counseling and testing, recruitment into HIV Counseling and Testing, and condom and materials distribution (e.g., brochures, etc.).</t>
  </si>
  <si>
    <t>GENERAL HIV PREVENTION BLOCK GRANT:  HIV CTRS, RECRUITMENT TO HIV</t>
  </si>
  <si>
    <t>CTRS, AND CONDOM AND MATERIALS DISTRIBUTION</t>
  </si>
  <si>
    <t>PROPOSED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</si>
</sst>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wrapText="1"/>
    </xf>
    <xf numFmtId="0" fontId="2" fillId="0" borderId="0" xfId="0" applyNumberFormat="1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7" fillId="0" borderId="8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0" fillId="3" borderId="10" xfId="0" applyFill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10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0" xfId="0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10" fontId="0" fillId="0" borderId="11" xfId="0" applyNumberFormat="1" applyBorder="1" applyAlignment="1">
      <alignment/>
    </xf>
    <xf numFmtId="10" fontId="9" fillId="0" borderId="11" xfId="0" applyNumberFormat="1" applyFont="1" applyBorder="1" applyAlignment="1">
      <alignment/>
    </xf>
    <xf numFmtId="10" fontId="9" fillId="2" borderId="11" xfId="0" applyNumberFormat="1" applyFont="1" applyFill="1" applyBorder="1" applyAlignment="1">
      <alignment/>
    </xf>
    <xf numFmtId="10" fontId="9" fillId="0" borderId="12" xfId="0" applyNumberFormat="1" applyFont="1" applyBorder="1" applyAlignment="1">
      <alignment/>
    </xf>
    <xf numFmtId="10" fontId="9" fillId="2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1" xfId="0" applyNumberFormat="1" applyFont="1" applyBorder="1" applyAlignment="1" applyProtection="1" quotePrefix="1">
      <alignment horizontal="right"/>
      <protection locked="0"/>
    </xf>
    <xf numFmtId="3" fontId="9" fillId="2" borderId="11" xfId="0" applyNumberFormat="1" applyFont="1" applyFill="1" applyBorder="1" applyAlignment="1" applyProtection="1" quotePrefix="1">
      <alignment horizontal="right"/>
      <protection locked="0"/>
    </xf>
    <xf numFmtId="3" fontId="9" fillId="0" borderId="12" xfId="0" applyNumberFormat="1" applyFont="1" applyBorder="1" applyAlignment="1" applyProtection="1" quotePrefix="1">
      <alignment horizontal="right"/>
      <protection locked="0"/>
    </xf>
    <xf numFmtId="3" fontId="9" fillId="2" borderId="12" xfId="0" applyNumberFormat="1" applyFont="1" applyFill="1" applyBorder="1" applyAlignment="1" applyProtection="1" quotePrefix="1">
      <alignment horizontal="right"/>
      <protection locked="0"/>
    </xf>
    <xf numFmtId="3" fontId="9" fillId="0" borderId="11" xfId="0" applyNumberFormat="1" applyFont="1" applyBorder="1" applyAlignment="1" applyProtection="1">
      <alignment/>
      <protection locked="0"/>
    </xf>
    <xf numFmtId="3" fontId="9" fillId="2" borderId="11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3" fontId="9" fillId="2" borderId="1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10" fontId="10" fillId="0" borderId="1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0" fillId="0" borderId="14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9" fillId="2" borderId="2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2" borderId="19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1" fillId="0" borderId="13" xfId="0" applyNumberFormat="1" applyFont="1" applyBorder="1" applyAlignment="1">
      <alignment horizontal="right"/>
    </xf>
    <xf numFmtId="166" fontId="9" fillId="0" borderId="11" xfId="0" applyNumberFormat="1" applyFont="1" applyBorder="1" applyAlignment="1">
      <alignment/>
    </xf>
    <xf numFmtId="166" fontId="9" fillId="2" borderId="11" xfId="0" applyNumberFormat="1" applyFont="1" applyFill="1" applyBorder="1" applyAlignment="1">
      <alignment/>
    </xf>
    <xf numFmtId="166" fontId="9" fillId="0" borderId="12" xfId="0" applyNumberFormat="1" applyFont="1" applyBorder="1" applyAlignment="1">
      <alignment/>
    </xf>
    <xf numFmtId="166" fontId="9" fillId="2" borderId="12" xfId="0" applyNumberFormat="1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3" fontId="10" fillId="0" borderId="21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10" fillId="0" borderId="17" xfId="0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164" fontId="9" fillId="0" borderId="17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10" fillId="0" borderId="21" xfId="0" applyFont="1" applyBorder="1" applyAlignment="1">
      <alignment horizontal="right"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6" xfId="0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3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0" fillId="0" borderId="21" xfId="0" applyFont="1" applyFill="1" applyBorder="1" applyAlignment="1">
      <alignment horizontal="right"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164" fontId="5" fillId="0" borderId="13" xfId="0" applyNumberFormat="1" applyFont="1" applyBorder="1" applyAlignment="1">
      <alignment horizontal="right"/>
    </xf>
    <xf numFmtId="164" fontId="4" fillId="4" borderId="16" xfId="0" applyNumberFormat="1" applyFont="1" applyFill="1" applyBorder="1" applyAlignment="1">
      <alignment horizontal="right"/>
    </xf>
    <xf numFmtId="164" fontId="8" fillId="4" borderId="13" xfId="0" applyNumberFormat="1" applyFont="1" applyFill="1" applyBorder="1" applyAlignment="1">
      <alignment horizontal="right"/>
    </xf>
    <xf numFmtId="164" fontId="0" fillId="4" borderId="16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4" borderId="17" xfId="0" applyNumberFormat="1" applyFill="1" applyBorder="1" applyAlignment="1">
      <alignment/>
    </xf>
    <xf numFmtId="0" fontId="1" fillId="0" borderId="18" xfId="0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4" borderId="2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4" borderId="0" xfId="0" applyNumberFormat="1" applyFont="1" applyFill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4" borderId="2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0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ahn\My%20Documents\CLHO-HIV\FY2003-04\CLHO-HIV%20Formula%20Discussion--60-40%20Split%20WEIGHTED%20HIGH%20RISK%20TESTING%204-14-04--10-7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tistics"/>
      <sheetName val="BlockGrant"/>
      <sheetName val="InterventionGrant"/>
      <sheetName val="Summary"/>
      <sheetName val="Sheet2"/>
      <sheetName val="Proportions"/>
    </sheetNames>
    <sheetDataSet>
      <sheetData sheetId="1">
        <row r="9">
          <cell r="G9">
            <v>59.7</v>
          </cell>
          <cell r="T9">
            <v>67.8</v>
          </cell>
        </row>
        <row r="10">
          <cell r="G10">
            <v>151.5</v>
          </cell>
          <cell r="T10">
            <v>183</v>
          </cell>
        </row>
        <row r="11">
          <cell r="G11">
            <v>345.3</v>
          </cell>
          <cell r="T11">
            <v>360</v>
          </cell>
        </row>
        <row r="12">
          <cell r="G12">
            <v>38.099999999999994</v>
          </cell>
          <cell r="T12">
            <v>38.4</v>
          </cell>
        </row>
        <row r="13">
          <cell r="G13">
            <v>12</v>
          </cell>
          <cell r="T13">
            <v>10.2</v>
          </cell>
        </row>
        <row r="14">
          <cell r="G14">
            <v>51</v>
          </cell>
          <cell r="T14">
            <v>57.6</v>
          </cell>
        </row>
        <row r="15">
          <cell r="G15">
            <v>16.2</v>
          </cell>
          <cell r="T15">
            <v>12.6</v>
          </cell>
        </row>
        <row r="16">
          <cell r="G16">
            <v>24.3</v>
          </cell>
          <cell r="T16">
            <v>18.6</v>
          </cell>
        </row>
        <row r="17">
          <cell r="G17">
            <v>165</v>
          </cell>
          <cell r="T17">
            <v>195.6</v>
          </cell>
        </row>
        <row r="18">
          <cell r="G18">
            <v>348.6</v>
          </cell>
          <cell r="T18">
            <v>235.2</v>
          </cell>
        </row>
        <row r="20">
          <cell r="G20">
            <v>2.4</v>
          </cell>
          <cell r="T20">
            <v>1.8</v>
          </cell>
        </row>
        <row r="21">
          <cell r="G21">
            <v>2.7</v>
          </cell>
          <cell r="T21">
            <v>4.2</v>
          </cell>
        </row>
        <row r="22">
          <cell r="G22">
            <v>13.5</v>
          </cell>
          <cell r="T22">
            <v>9.6</v>
          </cell>
        </row>
        <row r="23">
          <cell r="G23">
            <v>339.9</v>
          </cell>
          <cell r="T23">
            <v>317.4</v>
          </cell>
        </row>
        <row r="24">
          <cell r="G24">
            <v>33.3</v>
          </cell>
          <cell r="T24">
            <v>42.6</v>
          </cell>
        </row>
        <row r="25">
          <cell r="G25">
            <v>40.2</v>
          </cell>
          <cell r="T25">
            <v>46.2</v>
          </cell>
        </row>
        <row r="26">
          <cell r="G26">
            <v>77.4</v>
          </cell>
          <cell r="T26">
            <v>90.6</v>
          </cell>
        </row>
        <row r="27">
          <cell r="G27">
            <v>11.399999999999999</v>
          </cell>
          <cell r="T27">
            <v>10.2</v>
          </cell>
        </row>
        <row r="28">
          <cell r="G28">
            <v>1286.1</v>
          </cell>
          <cell r="T28">
            <v>1548</v>
          </cell>
        </row>
        <row r="29">
          <cell r="G29">
            <v>110.1</v>
          </cell>
          <cell r="T29">
            <v>146.4</v>
          </cell>
        </row>
        <row r="30">
          <cell r="G30">
            <v>96.6</v>
          </cell>
          <cell r="T30">
            <v>94.8</v>
          </cell>
        </row>
        <row r="31">
          <cell r="G31">
            <v>8.4</v>
          </cell>
          <cell r="T31">
            <v>9.6</v>
          </cell>
        </row>
        <row r="32">
          <cell r="G32">
            <v>249.6</v>
          </cell>
          <cell r="T32">
            <v>265.2</v>
          </cell>
        </row>
        <row r="33">
          <cell r="G33">
            <v>4.5</v>
          </cell>
          <cell r="T33">
            <v>4.8</v>
          </cell>
        </row>
        <row r="34">
          <cell r="G34">
            <v>4919.700000000001</v>
          </cell>
          <cell r="T34">
            <v>5211.6</v>
          </cell>
        </row>
        <row r="35">
          <cell r="G35">
            <v>21.3</v>
          </cell>
          <cell r="T35">
            <v>19.8</v>
          </cell>
        </row>
        <row r="36">
          <cell r="G36">
            <v>62.1</v>
          </cell>
          <cell r="T36">
            <v>61.2</v>
          </cell>
        </row>
        <row r="37">
          <cell r="G37">
            <v>118.8</v>
          </cell>
          <cell r="T37">
            <v>132</v>
          </cell>
        </row>
        <row r="38">
          <cell r="G38">
            <v>42.599999999999994</v>
          </cell>
          <cell r="T38">
            <v>40.8</v>
          </cell>
        </row>
        <row r="39">
          <cell r="G39">
            <v>5.4</v>
          </cell>
          <cell r="T39">
            <v>3.6</v>
          </cell>
        </row>
        <row r="40">
          <cell r="G40">
            <v>66.9</v>
          </cell>
          <cell r="T40">
            <v>75</v>
          </cell>
        </row>
        <row r="41">
          <cell r="G41">
            <v>496.5</v>
          </cell>
          <cell r="T41">
            <v>488.4</v>
          </cell>
        </row>
        <row r="42">
          <cell r="G42">
            <v>0</v>
          </cell>
          <cell r="T42">
            <v>0</v>
          </cell>
        </row>
        <row r="43">
          <cell r="G43">
            <v>34.5</v>
          </cell>
          <cell r="T43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K43" sqref="A1:K43"/>
    </sheetView>
  </sheetViews>
  <sheetFormatPr defaultColWidth="9.140625" defaultRowHeight="12.75"/>
  <cols>
    <col min="1" max="1" width="19.140625" style="1" customWidth="1"/>
    <col min="2" max="3" width="15.7109375" style="0" hidden="1" customWidth="1"/>
    <col min="4" max="4" width="15.7109375" style="95" customWidth="1"/>
    <col min="5" max="5" width="15.7109375" style="53" customWidth="1"/>
    <col min="6" max="6" width="15.7109375" style="74" hidden="1" customWidth="1"/>
    <col min="7" max="7" width="15.7109375" style="7" hidden="1" customWidth="1"/>
    <col min="8" max="8" width="15.7109375" style="0" hidden="1" customWidth="1"/>
    <col min="9" max="9" width="15.7109375" style="103" customWidth="1"/>
    <col min="10" max="10" width="15.7109375" style="75" customWidth="1"/>
    <col min="11" max="11" width="15.7109375" style="109" customWidth="1"/>
    <col min="12" max="12" width="0" style="0" hidden="1" customWidth="1"/>
  </cols>
  <sheetData>
    <row r="1" spans="1:11" ht="18">
      <c r="A1" s="67" t="s">
        <v>0</v>
      </c>
      <c r="B1" s="7"/>
      <c r="C1" s="7"/>
      <c r="D1" s="75"/>
      <c r="E1" s="9"/>
      <c r="H1" s="7"/>
      <c r="I1" s="96"/>
      <c r="K1" s="75"/>
    </row>
    <row r="2" spans="1:9" ht="18">
      <c r="A2" s="67"/>
      <c r="B2" s="7"/>
      <c r="C2" s="7"/>
      <c r="D2" s="75"/>
      <c r="E2" s="9"/>
      <c r="H2" s="7"/>
      <c r="I2" s="96"/>
    </row>
    <row r="3" spans="1:11" ht="15">
      <c r="A3" s="29"/>
      <c r="B3" s="30"/>
      <c r="C3" s="30"/>
      <c r="D3" s="88" t="s">
        <v>58</v>
      </c>
      <c r="E3" s="69" t="s">
        <v>42</v>
      </c>
      <c r="F3" s="76"/>
      <c r="G3" s="164" t="s">
        <v>50</v>
      </c>
      <c r="H3" s="164"/>
      <c r="I3" s="164"/>
      <c r="J3" s="104" t="s">
        <v>39</v>
      </c>
      <c r="K3" s="104" t="s">
        <v>40</v>
      </c>
    </row>
    <row r="4" spans="1:11" s="6" customFormat="1" ht="15">
      <c r="A4" s="31"/>
      <c r="B4" s="32" t="s">
        <v>36</v>
      </c>
      <c r="C4" s="32" t="s">
        <v>41</v>
      </c>
      <c r="D4" s="89" t="s">
        <v>57</v>
      </c>
      <c r="E4" s="32" t="s">
        <v>57</v>
      </c>
      <c r="F4" s="77"/>
      <c r="G4" s="68" t="s">
        <v>37</v>
      </c>
      <c r="H4" s="68" t="s">
        <v>38</v>
      </c>
      <c r="I4" s="97" t="s">
        <v>51</v>
      </c>
      <c r="J4" s="105" t="s">
        <v>53</v>
      </c>
      <c r="K4" s="105" t="s">
        <v>55</v>
      </c>
    </row>
    <row r="5" spans="1:12" ht="15">
      <c r="A5" s="33" t="s">
        <v>1</v>
      </c>
      <c r="B5" s="34">
        <v>0</v>
      </c>
      <c r="C5" s="34">
        <v>2</v>
      </c>
      <c r="D5" s="90">
        <f>B5+C5</f>
        <v>2</v>
      </c>
      <c r="E5" s="54">
        <f aca="true" t="shared" si="0" ref="E5:E38">D5/$D$40</f>
        <v>0.0005254860746190226</v>
      </c>
      <c r="F5" s="78">
        <f>IF(E5&gt;=1.15%,D5,0)</f>
        <v>0</v>
      </c>
      <c r="G5" s="34">
        <f>(WeightedHRTesting!G8)</f>
        <v>51.6</v>
      </c>
      <c r="H5" s="34">
        <f>(WeightedHRTesting!D8)</f>
        <v>22.8</v>
      </c>
      <c r="I5" s="98">
        <f>(G5+H5)/2</f>
        <v>37.2</v>
      </c>
      <c r="J5" s="59">
        <v>16375</v>
      </c>
      <c r="K5" s="63">
        <v>864</v>
      </c>
      <c r="L5">
        <f>IF(E5&gt;=1.15%,K5,0)</f>
        <v>0</v>
      </c>
    </row>
    <row r="6" spans="1:12" ht="15">
      <c r="A6" s="33" t="s">
        <v>2</v>
      </c>
      <c r="B6" s="34">
        <v>4</v>
      </c>
      <c r="C6" s="34">
        <v>23</v>
      </c>
      <c r="D6" s="90">
        <f aca="true" t="shared" si="1" ref="D6:D38">B6+C6</f>
        <v>27</v>
      </c>
      <c r="E6" s="54">
        <f t="shared" si="0"/>
        <v>0.007094062007356805</v>
      </c>
      <c r="F6" s="78">
        <f aca="true" t="shared" si="2" ref="F6:F38">IF(E6&gt;=1.15%,D6,0)</f>
        <v>0</v>
      </c>
      <c r="G6" s="34">
        <f>(WeightedHRTesting!G14)</f>
        <v>120</v>
      </c>
      <c r="H6" s="34">
        <f>(WeightedHRTesting!D14)</f>
        <v>81</v>
      </c>
      <c r="I6" s="98">
        <f aca="true" t="shared" si="3" ref="I6:I38">(G6+H6)/2</f>
        <v>100.5</v>
      </c>
      <c r="J6" s="59">
        <v>79335</v>
      </c>
      <c r="K6" s="63">
        <v>10561</v>
      </c>
      <c r="L6">
        <f aca="true" t="shared" si="4" ref="L6:L38">IF(E6&gt;=1.15%,K6,0)</f>
        <v>0</v>
      </c>
    </row>
    <row r="7" spans="1:12" s="10" customFormat="1" ht="15">
      <c r="A7" s="35" t="s">
        <v>3</v>
      </c>
      <c r="B7" s="36">
        <v>73</v>
      </c>
      <c r="C7" s="36">
        <v>112</v>
      </c>
      <c r="D7" s="91">
        <f t="shared" si="1"/>
        <v>185</v>
      </c>
      <c r="E7" s="55">
        <f t="shared" si="0"/>
        <v>0.04860746190225959</v>
      </c>
      <c r="F7" s="78">
        <f t="shared" si="2"/>
        <v>185</v>
      </c>
      <c r="G7" s="34">
        <f>(WeightedHRTesting!G20)</f>
        <v>330.59999999999997</v>
      </c>
      <c r="H7" s="34">
        <f>(WeightedHRTesting!D20)</f>
        <v>293.4</v>
      </c>
      <c r="I7" s="99">
        <f t="shared" si="3"/>
        <v>312</v>
      </c>
      <c r="J7" s="60">
        <v>357435</v>
      </c>
      <c r="K7" s="64">
        <v>41088</v>
      </c>
      <c r="L7">
        <f t="shared" si="4"/>
        <v>41088</v>
      </c>
    </row>
    <row r="8" spans="1:12" ht="15">
      <c r="A8" s="33" t="s">
        <v>4</v>
      </c>
      <c r="B8" s="34">
        <v>5</v>
      </c>
      <c r="C8" s="34">
        <v>10</v>
      </c>
      <c r="D8" s="90">
        <f t="shared" si="1"/>
        <v>15</v>
      </c>
      <c r="E8" s="54">
        <f t="shared" si="0"/>
        <v>0.003941145559642669</v>
      </c>
      <c r="F8" s="78">
        <f t="shared" si="2"/>
        <v>0</v>
      </c>
      <c r="G8" s="34">
        <f>(WeightedHRTesting!G26)</f>
        <v>37.8</v>
      </c>
      <c r="H8" s="34">
        <f>(WeightedHRTesting!D26)</f>
        <v>30</v>
      </c>
      <c r="I8" s="98">
        <f t="shared" si="3"/>
        <v>33.9</v>
      </c>
      <c r="J8" s="59">
        <v>35820</v>
      </c>
      <c r="K8" s="63">
        <v>3221</v>
      </c>
      <c r="L8">
        <f t="shared" si="4"/>
        <v>0</v>
      </c>
    </row>
    <row r="9" spans="1:12" s="6" customFormat="1" ht="15">
      <c r="A9" s="37" t="s">
        <v>5</v>
      </c>
      <c r="B9" s="38">
        <v>6</v>
      </c>
      <c r="C9" s="38">
        <v>14</v>
      </c>
      <c r="D9" s="92">
        <f t="shared" si="1"/>
        <v>20</v>
      </c>
      <c r="E9" s="56">
        <f t="shared" si="0"/>
        <v>0.005254860746190226</v>
      </c>
      <c r="F9" s="78">
        <f t="shared" si="2"/>
        <v>0</v>
      </c>
      <c r="G9" s="38">
        <f>(WeightedHRTesting!G32)</f>
        <v>13.8</v>
      </c>
      <c r="H9" s="38">
        <f>(WeightedHRTesting!D32)</f>
        <v>13.200000000000001</v>
      </c>
      <c r="I9" s="100">
        <f t="shared" si="3"/>
        <v>13.5</v>
      </c>
      <c r="J9" s="61">
        <v>46261</v>
      </c>
      <c r="K9" s="65">
        <v>3196</v>
      </c>
      <c r="L9">
        <f t="shared" si="4"/>
        <v>0</v>
      </c>
    </row>
    <row r="10" spans="1:12" ht="15">
      <c r="A10" s="39" t="s">
        <v>6</v>
      </c>
      <c r="B10" s="40">
        <v>7</v>
      </c>
      <c r="C10" s="40">
        <v>29</v>
      </c>
      <c r="D10" s="90">
        <f t="shared" si="1"/>
        <v>36</v>
      </c>
      <c r="E10" s="54">
        <f t="shared" si="0"/>
        <v>0.009458749343142408</v>
      </c>
      <c r="F10" s="78">
        <f t="shared" si="2"/>
        <v>0</v>
      </c>
      <c r="G10" s="34">
        <f>(WeightedHRTesting!G38)</f>
        <v>44.4</v>
      </c>
      <c r="H10" s="34">
        <f>(WeightedHRTesting!D38)</f>
        <v>33.6</v>
      </c>
      <c r="I10" s="98">
        <f t="shared" si="3"/>
        <v>39</v>
      </c>
      <c r="J10" s="59">
        <v>63019</v>
      </c>
      <c r="K10" s="63">
        <v>5962</v>
      </c>
      <c r="L10">
        <f t="shared" si="4"/>
        <v>0</v>
      </c>
    </row>
    <row r="11" spans="1:12" ht="15">
      <c r="A11" s="33" t="s">
        <v>7</v>
      </c>
      <c r="B11" s="40">
        <v>0</v>
      </c>
      <c r="C11" s="40">
        <v>3</v>
      </c>
      <c r="D11" s="90">
        <f t="shared" si="1"/>
        <v>3</v>
      </c>
      <c r="E11" s="54">
        <f t="shared" si="0"/>
        <v>0.0007882291119285339</v>
      </c>
      <c r="F11" s="78">
        <f t="shared" si="2"/>
        <v>0</v>
      </c>
      <c r="G11" s="34">
        <f>(WeightedHRTesting!G14)</f>
        <v>120</v>
      </c>
      <c r="H11" s="34">
        <f>(WeightedHRTesting!D14)</f>
        <v>81</v>
      </c>
      <c r="I11" s="98">
        <f t="shared" si="3"/>
        <v>100.5</v>
      </c>
      <c r="J11" s="59">
        <v>20600</v>
      </c>
      <c r="K11" s="63">
        <v>1678</v>
      </c>
      <c r="L11">
        <f t="shared" si="4"/>
        <v>0</v>
      </c>
    </row>
    <row r="12" spans="1:12" ht="15">
      <c r="A12" s="33" t="s">
        <v>8</v>
      </c>
      <c r="B12" s="40">
        <v>2</v>
      </c>
      <c r="C12" s="40">
        <v>5</v>
      </c>
      <c r="D12" s="90">
        <f t="shared" si="1"/>
        <v>7</v>
      </c>
      <c r="E12" s="54">
        <f t="shared" si="0"/>
        <v>0.0018392012611665792</v>
      </c>
      <c r="F12" s="78">
        <f t="shared" si="2"/>
        <v>0</v>
      </c>
      <c r="G12" s="34">
        <f>(WeightedHRTesting!G50)</f>
        <v>30</v>
      </c>
      <c r="H12" s="34">
        <f>(WeightedHRTesting!D50)</f>
        <v>15.600000000000001</v>
      </c>
      <c r="I12" s="98">
        <f t="shared" si="3"/>
        <v>22.8</v>
      </c>
      <c r="J12" s="59">
        <v>21813</v>
      </c>
      <c r="K12" s="63">
        <v>1901</v>
      </c>
      <c r="L12">
        <f t="shared" si="4"/>
        <v>0</v>
      </c>
    </row>
    <row r="13" spans="1:12" s="10" customFormat="1" ht="15">
      <c r="A13" s="35" t="s">
        <v>52</v>
      </c>
      <c r="B13" s="41">
        <v>20</v>
      </c>
      <c r="C13" s="41">
        <v>28</v>
      </c>
      <c r="D13" s="91">
        <f t="shared" si="1"/>
        <v>48</v>
      </c>
      <c r="E13" s="55">
        <f t="shared" si="0"/>
        <v>0.012611665790856543</v>
      </c>
      <c r="F13" s="78">
        <f t="shared" si="2"/>
        <v>48</v>
      </c>
      <c r="G13" s="34">
        <f>(WeightedHRTesting!G56)</f>
        <v>134.4</v>
      </c>
      <c r="H13" s="34">
        <f>(WeightedHRTesting!D56)</f>
        <v>132.6</v>
      </c>
      <c r="I13" s="99">
        <f t="shared" si="3"/>
        <v>133.5</v>
      </c>
      <c r="J13" s="60">
        <v>129492</v>
      </c>
      <c r="K13" s="64">
        <v>9317</v>
      </c>
      <c r="L13">
        <f t="shared" si="4"/>
        <v>9317</v>
      </c>
    </row>
    <row r="14" spans="1:12" s="12" customFormat="1" ht="15">
      <c r="A14" s="42" t="s">
        <v>10</v>
      </c>
      <c r="B14" s="43">
        <v>11</v>
      </c>
      <c r="C14" s="43">
        <v>43</v>
      </c>
      <c r="D14" s="93">
        <f t="shared" si="1"/>
        <v>54</v>
      </c>
      <c r="E14" s="57">
        <f t="shared" si="0"/>
        <v>0.01418812401471361</v>
      </c>
      <c r="F14" s="78">
        <f t="shared" si="2"/>
        <v>54</v>
      </c>
      <c r="G14" s="38">
        <f>(WeightedHRTesting!G62)</f>
        <v>461.99999999999994</v>
      </c>
      <c r="H14" s="38">
        <f>(WeightedHRTesting!D62)</f>
        <v>407.40000000000003</v>
      </c>
      <c r="I14" s="101">
        <f t="shared" si="3"/>
        <v>434.7</v>
      </c>
      <c r="J14" s="62">
        <v>102332</v>
      </c>
      <c r="K14" s="66">
        <v>7937</v>
      </c>
      <c r="L14">
        <f t="shared" si="4"/>
        <v>7937</v>
      </c>
    </row>
    <row r="15" spans="1:12" ht="15">
      <c r="A15" s="33" t="s">
        <v>11</v>
      </c>
      <c r="B15" s="40">
        <v>1</v>
      </c>
      <c r="C15" s="40">
        <v>1</v>
      </c>
      <c r="D15" s="90">
        <f t="shared" si="1"/>
        <v>2</v>
      </c>
      <c r="E15" s="54">
        <f t="shared" si="0"/>
        <v>0.0005254860746190226</v>
      </c>
      <c r="F15" s="78">
        <f t="shared" si="2"/>
        <v>0</v>
      </c>
      <c r="G15" s="34">
        <f>(WeightedHRTesting!G68)</f>
        <v>3</v>
      </c>
      <c r="H15" s="34">
        <f>(WeightedHRTesting!D68)</f>
        <v>4.2</v>
      </c>
      <c r="I15" s="98">
        <f t="shared" si="3"/>
        <v>3.6</v>
      </c>
      <c r="J15" s="59">
        <v>7454</v>
      </c>
      <c r="K15" s="63">
        <v>334</v>
      </c>
      <c r="L15">
        <f t="shared" si="4"/>
        <v>0</v>
      </c>
    </row>
    <row r="16" spans="1:12" ht="15">
      <c r="A16" s="33" t="s">
        <v>12</v>
      </c>
      <c r="B16" s="40">
        <v>0</v>
      </c>
      <c r="C16" s="40">
        <v>1</v>
      </c>
      <c r="D16" s="90">
        <f t="shared" si="1"/>
        <v>1</v>
      </c>
      <c r="E16" s="54">
        <f t="shared" si="0"/>
        <v>0.0002627430373095113</v>
      </c>
      <c r="F16" s="78">
        <f t="shared" si="2"/>
        <v>0</v>
      </c>
      <c r="G16" s="34">
        <f>(WeightedHRTesting!G74)</f>
        <v>1.2</v>
      </c>
      <c r="H16" s="34">
        <f>(WeightedHRTesting!D74)</f>
        <v>4.8</v>
      </c>
      <c r="I16" s="98">
        <f t="shared" si="3"/>
        <v>3</v>
      </c>
      <c r="J16" s="59">
        <v>7184</v>
      </c>
      <c r="K16" s="63">
        <v>720</v>
      </c>
      <c r="L16">
        <f t="shared" si="4"/>
        <v>0</v>
      </c>
    </row>
    <row r="17" spans="1:12" ht="15">
      <c r="A17" s="33" t="s">
        <v>13</v>
      </c>
      <c r="B17" s="40">
        <v>3</v>
      </c>
      <c r="C17" s="40">
        <v>4</v>
      </c>
      <c r="D17" s="90">
        <f t="shared" si="1"/>
        <v>7</v>
      </c>
      <c r="E17" s="54">
        <f t="shared" si="0"/>
        <v>0.0018392012611665792</v>
      </c>
      <c r="F17" s="78">
        <f t="shared" si="2"/>
        <v>0</v>
      </c>
      <c r="G17" s="34">
        <f>(WeightedHRTesting!G80)</f>
        <v>17.400000000000002</v>
      </c>
      <c r="H17" s="34">
        <f>(WeightedHRTesting!D80)</f>
        <v>22.2</v>
      </c>
      <c r="I17" s="98">
        <f t="shared" si="3"/>
        <v>19.8</v>
      </c>
      <c r="J17" s="59">
        <v>20760</v>
      </c>
      <c r="K17" s="63">
        <v>6034</v>
      </c>
      <c r="L17">
        <f t="shared" si="4"/>
        <v>0</v>
      </c>
    </row>
    <row r="18" spans="1:12" s="11" customFormat="1" ht="15">
      <c r="A18" s="44" t="s">
        <v>14</v>
      </c>
      <c r="B18" s="41">
        <v>35</v>
      </c>
      <c r="C18" s="41">
        <v>83</v>
      </c>
      <c r="D18" s="91">
        <f t="shared" si="1"/>
        <v>118</v>
      </c>
      <c r="E18" s="55">
        <f t="shared" si="0"/>
        <v>0.031003678402522335</v>
      </c>
      <c r="F18" s="78">
        <f t="shared" si="2"/>
        <v>118</v>
      </c>
      <c r="G18" s="34">
        <f>(WeightedHRTesting!G86)</f>
        <v>362.40000000000003</v>
      </c>
      <c r="H18" s="34">
        <f>(WeightedHRTesting!D86)</f>
        <v>259.8</v>
      </c>
      <c r="I18" s="99">
        <f t="shared" si="3"/>
        <v>311.1</v>
      </c>
      <c r="J18" s="60">
        <v>190077</v>
      </c>
      <c r="K18" s="64">
        <v>21658</v>
      </c>
      <c r="L18">
        <f t="shared" si="4"/>
        <v>21658</v>
      </c>
    </row>
    <row r="19" spans="1:12" s="6" customFormat="1" ht="15">
      <c r="A19" s="37" t="s">
        <v>15</v>
      </c>
      <c r="B19" s="45">
        <v>0</v>
      </c>
      <c r="C19" s="45">
        <v>7</v>
      </c>
      <c r="D19" s="92">
        <f t="shared" si="1"/>
        <v>7</v>
      </c>
      <c r="E19" s="56">
        <f t="shared" si="0"/>
        <v>0.0018392012611665792</v>
      </c>
      <c r="F19" s="78">
        <f t="shared" si="2"/>
        <v>0</v>
      </c>
      <c r="G19" s="38">
        <f>(WeightedHRTesting!G92)</f>
        <v>24</v>
      </c>
      <c r="H19" s="38">
        <f>(WeightedHRTesting!D92)</f>
        <v>34.8</v>
      </c>
      <c r="I19" s="100">
        <f t="shared" si="3"/>
        <v>29.4</v>
      </c>
      <c r="J19" s="61">
        <v>19667</v>
      </c>
      <c r="K19" s="65">
        <v>6724</v>
      </c>
      <c r="L19">
        <f t="shared" si="4"/>
        <v>0</v>
      </c>
    </row>
    <row r="20" spans="1:12" s="10" customFormat="1" ht="15">
      <c r="A20" s="35" t="s">
        <v>16</v>
      </c>
      <c r="B20" s="41">
        <v>12</v>
      </c>
      <c r="C20" s="41">
        <v>37</v>
      </c>
      <c r="D20" s="91">
        <f t="shared" si="1"/>
        <v>49</v>
      </c>
      <c r="E20" s="55">
        <f t="shared" si="0"/>
        <v>0.012874408828166053</v>
      </c>
      <c r="F20" s="78">
        <f t="shared" si="2"/>
        <v>49</v>
      </c>
      <c r="G20" s="34">
        <f>(WeightedHRTesting!G98)</f>
        <v>34.199999999999996</v>
      </c>
      <c r="H20" s="34">
        <f>(WeightedHRTesting!D98)</f>
        <v>21</v>
      </c>
      <c r="I20" s="99">
        <f t="shared" si="3"/>
        <v>27.599999999999998</v>
      </c>
      <c r="J20" s="60">
        <v>79030</v>
      </c>
      <c r="K20" s="64">
        <v>6546</v>
      </c>
      <c r="L20">
        <f t="shared" si="4"/>
        <v>6546</v>
      </c>
    </row>
    <row r="21" spans="1:12" ht="15">
      <c r="A21" s="33" t="s">
        <v>17</v>
      </c>
      <c r="B21" s="40">
        <v>5</v>
      </c>
      <c r="C21" s="40">
        <v>11</v>
      </c>
      <c r="D21" s="90">
        <f t="shared" si="1"/>
        <v>16</v>
      </c>
      <c r="E21" s="54">
        <f t="shared" si="0"/>
        <v>0.004203888596952181</v>
      </c>
      <c r="F21" s="78">
        <f t="shared" si="2"/>
        <v>0</v>
      </c>
      <c r="G21" s="34">
        <f>(WeightedHRTesting!G104)</f>
        <v>64.2</v>
      </c>
      <c r="H21" s="34">
        <f>(WeightedHRTesting!D104)</f>
        <v>33.6</v>
      </c>
      <c r="I21" s="98">
        <f t="shared" si="3"/>
        <v>48.900000000000006</v>
      </c>
      <c r="J21" s="59">
        <v>64769</v>
      </c>
      <c r="K21" s="63">
        <v>10369</v>
      </c>
      <c r="L21">
        <f t="shared" si="4"/>
        <v>0</v>
      </c>
    </row>
    <row r="22" spans="1:12" ht="15">
      <c r="A22" s="33" t="s">
        <v>18</v>
      </c>
      <c r="B22" s="40">
        <v>1</v>
      </c>
      <c r="C22" s="40">
        <v>1</v>
      </c>
      <c r="D22" s="90">
        <f t="shared" si="1"/>
        <v>2</v>
      </c>
      <c r="E22" s="54">
        <f t="shared" si="0"/>
        <v>0.0005254860746190226</v>
      </c>
      <c r="F22" s="78">
        <f t="shared" si="2"/>
        <v>0</v>
      </c>
      <c r="G22" s="34">
        <f>(WeightedHRTesting!G110)</f>
        <v>12.6</v>
      </c>
      <c r="H22" s="34">
        <f>(WeightedHRTesting!D110)</f>
        <v>10.200000000000001</v>
      </c>
      <c r="I22" s="98">
        <f t="shared" si="3"/>
        <v>11.4</v>
      </c>
      <c r="J22" s="59">
        <v>7440</v>
      </c>
      <c r="K22" s="63">
        <v>765</v>
      </c>
      <c r="L22">
        <f t="shared" si="4"/>
        <v>0</v>
      </c>
    </row>
    <row r="23" spans="1:12" s="11" customFormat="1" ht="15">
      <c r="A23" s="44" t="s">
        <v>19</v>
      </c>
      <c r="B23" s="41">
        <v>77</v>
      </c>
      <c r="C23" s="41">
        <v>151</v>
      </c>
      <c r="D23" s="91">
        <f t="shared" si="1"/>
        <v>228</v>
      </c>
      <c r="E23" s="55">
        <f t="shared" si="0"/>
        <v>0.05990541250656858</v>
      </c>
      <c r="F23" s="78">
        <f t="shared" si="2"/>
        <v>228</v>
      </c>
      <c r="G23" s="34">
        <f>(WeightedHRTesting!G116)</f>
        <v>1024.2</v>
      </c>
      <c r="H23" s="34">
        <f>(WeightedHRTesting!D116)</f>
        <v>969</v>
      </c>
      <c r="I23" s="99">
        <f t="shared" si="3"/>
        <v>996.6</v>
      </c>
      <c r="J23" s="60">
        <v>330527</v>
      </c>
      <c r="K23" s="64">
        <v>37586</v>
      </c>
      <c r="L23">
        <f t="shared" si="4"/>
        <v>37586</v>
      </c>
    </row>
    <row r="24" spans="1:12" s="6" customFormat="1" ht="15">
      <c r="A24" s="37" t="s">
        <v>20</v>
      </c>
      <c r="B24" s="45">
        <v>9</v>
      </c>
      <c r="C24" s="45">
        <v>21</v>
      </c>
      <c r="D24" s="92">
        <f t="shared" si="1"/>
        <v>30</v>
      </c>
      <c r="E24" s="56">
        <f t="shared" si="0"/>
        <v>0.007882291119285338</v>
      </c>
      <c r="F24" s="78">
        <f t="shared" si="2"/>
        <v>0</v>
      </c>
      <c r="G24" s="38">
        <f>(WeightedHRTesting!G122)</f>
        <v>73.8</v>
      </c>
      <c r="H24" s="38">
        <f>(WeightedHRTesting!D122)</f>
        <v>73.2</v>
      </c>
      <c r="I24" s="100">
        <f t="shared" si="3"/>
        <v>73.5</v>
      </c>
      <c r="J24" s="61">
        <v>44667</v>
      </c>
      <c r="K24" s="65">
        <v>5131</v>
      </c>
      <c r="L24">
        <f t="shared" si="4"/>
        <v>0</v>
      </c>
    </row>
    <row r="25" spans="1:12" ht="15">
      <c r="A25" s="33" t="s">
        <v>21</v>
      </c>
      <c r="B25" s="40">
        <v>23</v>
      </c>
      <c r="C25" s="40">
        <v>18</v>
      </c>
      <c r="D25" s="90">
        <f t="shared" si="1"/>
        <v>41</v>
      </c>
      <c r="E25" s="54">
        <f t="shared" si="0"/>
        <v>0.010772464529689963</v>
      </c>
      <c r="F25" s="78">
        <f t="shared" si="2"/>
        <v>0</v>
      </c>
      <c r="G25" s="34">
        <f>(WeightedHRTesting!G128)</f>
        <v>98.4</v>
      </c>
      <c r="H25" s="34">
        <f>(WeightedHRTesting!D128)</f>
        <v>75.6</v>
      </c>
      <c r="I25" s="98">
        <f t="shared" si="3"/>
        <v>87</v>
      </c>
      <c r="J25" s="59">
        <v>106121</v>
      </c>
      <c r="K25" s="63">
        <v>9032</v>
      </c>
      <c r="L25">
        <f t="shared" si="4"/>
        <v>0</v>
      </c>
    </row>
    <row r="26" spans="1:12" ht="15">
      <c r="A26" s="33" t="s">
        <v>22</v>
      </c>
      <c r="B26" s="40">
        <v>3</v>
      </c>
      <c r="C26" s="40">
        <v>6</v>
      </c>
      <c r="D26" s="90">
        <f t="shared" si="1"/>
        <v>9</v>
      </c>
      <c r="E26" s="54">
        <f t="shared" si="0"/>
        <v>0.002364687335785602</v>
      </c>
      <c r="F26" s="78">
        <f t="shared" si="2"/>
        <v>0</v>
      </c>
      <c r="G26" s="34">
        <f>(WeightedHRTesting!G134)</f>
        <v>7.2</v>
      </c>
      <c r="H26" s="34">
        <f>(WeightedHRTesting!D134)</f>
        <v>6.6</v>
      </c>
      <c r="I26" s="98">
        <f t="shared" si="3"/>
        <v>6.9</v>
      </c>
      <c r="J26" s="59">
        <v>31239</v>
      </c>
      <c r="K26" s="63">
        <v>9925</v>
      </c>
      <c r="L26">
        <f t="shared" si="4"/>
        <v>0</v>
      </c>
    </row>
    <row r="27" spans="1:12" s="10" customFormat="1" ht="15">
      <c r="A27" s="35" t="s">
        <v>23</v>
      </c>
      <c r="B27" s="41">
        <v>76</v>
      </c>
      <c r="C27" s="41">
        <v>188</v>
      </c>
      <c r="D27" s="91">
        <f t="shared" si="1"/>
        <v>264</v>
      </c>
      <c r="E27" s="55">
        <f t="shared" si="0"/>
        <v>0.06936416184971098</v>
      </c>
      <c r="F27" s="78">
        <f t="shared" si="2"/>
        <v>264</v>
      </c>
      <c r="G27" s="34">
        <f>(WeightedHRTesting!G140)</f>
        <v>234</v>
      </c>
      <c r="H27" s="34">
        <f>(WeightedHRTesting!D140)</f>
        <v>275.40000000000003</v>
      </c>
      <c r="I27" s="99">
        <f t="shared" si="3"/>
        <v>254.70000000000002</v>
      </c>
      <c r="J27" s="60">
        <v>296995</v>
      </c>
      <c r="K27" s="64">
        <v>73573</v>
      </c>
      <c r="L27">
        <f t="shared" si="4"/>
        <v>73573</v>
      </c>
    </row>
    <row r="28" spans="1:12" s="7" customFormat="1" ht="15">
      <c r="A28" s="39" t="s">
        <v>24</v>
      </c>
      <c r="B28" s="46">
        <v>0</v>
      </c>
      <c r="C28" s="46">
        <v>5</v>
      </c>
      <c r="D28" s="90">
        <f t="shared" si="1"/>
        <v>5</v>
      </c>
      <c r="E28" s="54">
        <f t="shared" si="0"/>
        <v>0.0013137151865475565</v>
      </c>
      <c r="F28" s="78">
        <f t="shared" si="2"/>
        <v>0</v>
      </c>
      <c r="G28" s="34">
        <f>(WeightedHRTesting!G146)</f>
        <v>4.2</v>
      </c>
      <c r="H28" s="34">
        <f>(WeightedHRTesting!D146)</f>
        <v>5.3999999999999995</v>
      </c>
      <c r="I28" s="98">
        <f t="shared" si="3"/>
        <v>4.8</v>
      </c>
      <c r="J28" s="59">
        <v>11627</v>
      </c>
      <c r="K28" s="63">
        <v>3369</v>
      </c>
      <c r="L28">
        <f t="shared" si="4"/>
        <v>0</v>
      </c>
    </row>
    <row r="29" spans="1:12" s="12" customFormat="1" ht="15">
      <c r="A29" s="42" t="s">
        <v>25</v>
      </c>
      <c r="B29" s="43">
        <v>799</v>
      </c>
      <c r="C29" s="43">
        <v>1464</v>
      </c>
      <c r="D29" s="93">
        <f t="shared" si="1"/>
        <v>2263</v>
      </c>
      <c r="E29" s="57">
        <f t="shared" si="0"/>
        <v>0.594587493431424</v>
      </c>
      <c r="F29" s="78">
        <f t="shared" si="2"/>
        <v>2263</v>
      </c>
      <c r="G29" s="38">
        <f>(WeightedHRTesting!G152)</f>
        <v>4627.8</v>
      </c>
      <c r="H29" s="38">
        <f>(WeightedHRTesting!D152)</f>
        <v>4457.4</v>
      </c>
      <c r="I29" s="101">
        <f t="shared" si="3"/>
        <v>4542.6</v>
      </c>
      <c r="J29" s="62">
        <v>677813</v>
      </c>
      <c r="K29" s="66">
        <v>165930</v>
      </c>
      <c r="L29">
        <f t="shared" si="4"/>
        <v>165930</v>
      </c>
    </row>
    <row r="30" spans="1:12" ht="15">
      <c r="A30" s="33" t="s">
        <v>26</v>
      </c>
      <c r="B30" s="40">
        <v>10</v>
      </c>
      <c r="C30" s="40">
        <v>11</v>
      </c>
      <c r="D30" s="90">
        <f t="shared" si="1"/>
        <v>21</v>
      </c>
      <c r="E30" s="54">
        <f t="shared" si="0"/>
        <v>0.005517603783499738</v>
      </c>
      <c r="F30" s="78">
        <f t="shared" si="2"/>
        <v>0</v>
      </c>
      <c r="G30" s="34">
        <f>(WeightedHRTesting!G158)</f>
        <v>22.8</v>
      </c>
      <c r="H30" s="34">
        <f>(WeightedHRTesting!D158)</f>
        <v>9</v>
      </c>
      <c r="I30" s="98">
        <f t="shared" si="3"/>
        <v>15.9</v>
      </c>
      <c r="J30" s="59">
        <v>65995</v>
      </c>
      <c r="K30" s="63">
        <v>9394</v>
      </c>
      <c r="L30">
        <f t="shared" si="4"/>
        <v>0</v>
      </c>
    </row>
    <row r="31" spans="1:12" ht="15">
      <c r="A31" s="33" t="s">
        <v>27</v>
      </c>
      <c r="B31" s="40">
        <v>2</v>
      </c>
      <c r="C31" s="40">
        <v>6</v>
      </c>
      <c r="D31" s="90">
        <f t="shared" si="1"/>
        <v>8</v>
      </c>
      <c r="E31" s="54">
        <f t="shared" si="0"/>
        <v>0.0021019442984760903</v>
      </c>
      <c r="F31" s="78">
        <f t="shared" si="2"/>
        <v>0</v>
      </c>
      <c r="G31" s="34">
        <f>(WeightedHRTesting!G164)</f>
        <v>63</v>
      </c>
      <c r="H31" s="34">
        <f>(WeightedHRTesting!D164)</f>
        <v>51</v>
      </c>
      <c r="I31" s="98">
        <f t="shared" si="3"/>
        <v>57</v>
      </c>
      <c r="J31" s="59">
        <v>24590</v>
      </c>
      <c r="K31" s="63">
        <v>2313</v>
      </c>
      <c r="L31">
        <f t="shared" si="4"/>
        <v>0</v>
      </c>
    </row>
    <row r="32" spans="1:12" ht="15">
      <c r="A32" s="39" t="s">
        <v>28</v>
      </c>
      <c r="B32" s="40">
        <v>9</v>
      </c>
      <c r="C32" s="40">
        <v>21</v>
      </c>
      <c r="D32" s="90">
        <f t="shared" si="1"/>
        <v>30</v>
      </c>
      <c r="E32" s="54">
        <f t="shared" si="0"/>
        <v>0.007882291119285338</v>
      </c>
      <c r="F32" s="78">
        <f t="shared" si="2"/>
        <v>0</v>
      </c>
      <c r="G32" s="34">
        <f>(WeightedHRTesting!G170)</f>
        <v>105.6</v>
      </c>
      <c r="H32" s="34">
        <f>(WeightedHRTesting!D170)</f>
        <v>71.99999999999999</v>
      </c>
      <c r="I32" s="98">
        <f t="shared" si="3"/>
        <v>88.79999999999998</v>
      </c>
      <c r="J32" s="59">
        <v>72008</v>
      </c>
      <c r="K32" s="63">
        <v>16325</v>
      </c>
      <c r="L32">
        <f t="shared" si="4"/>
        <v>0</v>
      </c>
    </row>
    <row r="33" spans="1:12" s="7" customFormat="1" ht="15">
      <c r="A33" s="39" t="s">
        <v>29</v>
      </c>
      <c r="B33" s="46">
        <v>3</v>
      </c>
      <c r="C33" s="46">
        <v>4</v>
      </c>
      <c r="D33" s="90">
        <f t="shared" si="1"/>
        <v>7</v>
      </c>
      <c r="E33" s="54">
        <f t="shared" si="0"/>
        <v>0.0018392012611665792</v>
      </c>
      <c r="F33" s="78">
        <f t="shared" si="2"/>
        <v>0</v>
      </c>
      <c r="G33" s="34">
        <f>(WeightedHRTesting!G176)</f>
        <v>44.4</v>
      </c>
      <c r="H33" s="34">
        <f>(WeightedHRTesting!D176)</f>
        <v>46.8</v>
      </c>
      <c r="I33" s="98">
        <f t="shared" si="3"/>
        <v>45.599999999999994</v>
      </c>
      <c r="J33" s="106">
        <v>24561</v>
      </c>
      <c r="K33" s="63">
        <v>1623</v>
      </c>
      <c r="L33">
        <f t="shared" si="4"/>
        <v>0</v>
      </c>
    </row>
    <row r="34" spans="1:12" s="6" customFormat="1" ht="15">
      <c r="A34" s="47" t="s">
        <v>30</v>
      </c>
      <c r="B34" s="45">
        <v>0</v>
      </c>
      <c r="C34" s="45">
        <v>1</v>
      </c>
      <c r="D34" s="92">
        <f t="shared" si="1"/>
        <v>1</v>
      </c>
      <c r="E34" s="56">
        <f t="shared" si="0"/>
        <v>0.0002627430373095113</v>
      </c>
      <c r="F34" s="78">
        <f t="shared" si="2"/>
        <v>0</v>
      </c>
      <c r="G34" s="38">
        <f>(WeightedHRTesting!G182)</f>
        <v>7.199999999999999</v>
      </c>
      <c r="H34" s="38">
        <f>(WeightedHRTesting!D182)</f>
        <v>3.6</v>
      </c>
      <c r="I34" s="100">
        <f t="shared" si="3"/>
        <v>5.3999999999999995</v>
      </c>
      <c r="J34" s="61">
        <v>7082</v>
      </c>
      <c r="K34" s="65">
        <v>247</v>
      </c>
      <c r="L34">
        <f t="shared" si="4"/>
        <v>0</v>
      </c>
    </row>
    <row r="35" spans="1:12" ht="15">
      <c r="A35" s="39" t="s">
        <v>31</v>
      </c>
      <c r="B35" s="34">
        <v>3</v>
      </c>
      <c r="C35" s="40">
        <v>7</v>
      </c>
      <c r="D35" s="90">
        <f t="shared" si="1"/>
        <v>10</v>
      </c>
      <c r="E35" s="54">
        <f t="shared" si="0"/>
        <v>0.002627430373095113</v>
      </c>
      <c r="F35" s="78">
        <f t="shared" si="2"/>
        <v>0</v>
      </c>
      <c r="G35" s="34">
        <f>(WeightedHRTesting!G188)</f>
        <v>58.800000000000004</v>
      </c>
      <c r="H35" s="34">
        <f>(WeightedHRTesting!D188)</f>
        <v>43.199999999999996</v>
      </c>
      <c r="I35" s="98">
        <f t="shared" si="3"/>
        <v>51</v>
      </c>
      <c r="J35" s="59">
        <v>25345</v>
      </c>
      <c r="K35" s="63">
        <v>3888</v>
      </c>
      <c r="L35">
        <f t="shared" si="4"/>
        <v>0</v>
      </c>
    </row>
    <row r="36" spans="1:12" s="10" customFormat="1" ht="15">
      <c r="A36" s="44" t="s">
        <v>32</v>
      </c>
      <c r="B36" s="36">
        <v>93</v>
      </c>
      <c r="C36" s="41">
        <v>157</v>
      </c>
      <c r="D36" s="91">
        <f t="shared" si="1"/>
        <v>250</v>
      </c>
      <c r="E36" s="55">
        <f t="shared" si="0"/>
        <v>0.06568575932737783</v>
      </c>
      <c r="F36" s="78">
        <f t="shared" si="2"/>
        <v>250</v>
      </c>
      <c r="G36" s="34">
        <f>(WeightedHRTesting!G194)</f>
        <v>504.6</v>
      </c>
      <c r="H36" s="34">
        <f>(WeightedHRTesting!D194)</f>
        <v>461.4</v>
      </c>
      <c r="I36" s="99">
        <f t="shared" si="3"/>
        <v>483</v>
      </c>
      <c r="J36" s="60">
        <v>479496</v>
      </c>
      <c r="K36" s="64">
        <v>115018</v>
      </c>
      <c r="L36">
        <f t="shared" si="4"/>
        <v>115018</v>
      </c>
    </row>
    <row r="37" spans="1:12" ht="15">
      <c r="A37" s="33" t="s">
        <v>33</v>
      </c>
      <c r="B37" s="34">
        <v>0</v>
      </c>
      <c r="C37" s="40">
        <v>0</v>
      </c>
      <c r="D37" s="90">
        <f t="shared" si="1"/>
        <v>0</v>
      </c>
      <c r="E37" s="54">
        <f t="shared" si="0"/>
        <v>0</v>
      </c>
      <c r="F37" s="78">
        <f t="shared" si="2"/>
        <v>0</v>
      </c>
      <c r="G37" s="34">
        <f>(WeightedHRTesting!G200)</f>
        <v>0</v>
      </c>
      <c r="H37" s="34">
        <f>(WeightedHRTesting!D200)</f>
        <v>0</v>
      </c>
      <c r="I37" s="98">
        <f t="shared" si="3"/>
        <v>0</v>
      </c>
      <c r="J37" s="59">
        <v>1505</v>
      </c>
      <c r="K37" s="63">
        <v>91</v>
      </c>
      <c r="L37">
        <f t="shared" si="4"/>
        <v>0</v>
      </c>
    </row>
    <row r="38" spans="1:12" s="6" customFormat="1" ht="15">
      <c r="A38" s="47" t="s">
        <v>34</v>
      </c>
      <c r="B38" s="38">
        <v>17</v>
      </c>
      <c r="C38" s="45">
        <v>23</v>
      </c>
      <c r="D38" s="92">
        <f t="shared" si="1"/>
        <v>40</v>
      </c>
      <c r="E38" s="56">
        <f t="shared" si="0"/>
        <v>0.010509721492380452</v>
      </c>
      <c r="F38" s="78">
        <f t="shared" si="2"/>
        <v>0</v>
      </c>
      <c r="G38" s="38">
        <f>(WeightedHRTesting!G206)</f>
        <v>36</v>
      </c>
      <c r="H38" s="38">
        <f>(WeightedHRTesting!D206)</f>
        <v>51</v>
      </c>
      <c r="I38" s="100">
        <f t="shared" si="3"/>
        <v>43.5</v>
      </c>
      <c r="J38" s="61">
        <v>89384</v>
      </c>
      <c r="K38" s="65">
        <v>14556</v>
      </c>
      <c r="L38">
        <f t="shared" si="4"/>
        <v>0</v>
      </c>
    </row>
    <row r="39" spans="1:11" s="7" customFormat="1" ht="15">
      <c r="A39" s="48"/>
      <c r="B39" s="46"/>
      <c r="C39" s="46"/>
      <c r="D39" s="90"/>
      <c r="E39" s="54"/>
      <c r="F39" s="78"/>
      <c r="G39" s="46"/>
      <c r="H39" s="34"/>
      <c r="I39" s="98"/>
      <c r="J39" s="106"/>
      <c r="K39" s="106"/>
    </row>
    <row r="40" spans="1:12" s="6" customFormat="1" ht="15">
      <c r="A40" s="37" t="s">
        <v>35</v>
      </c>
      <c r="B40" s="38">
        <f aca="true" t="shared" si="5" ref="B40:L40">SUM(B5:B39)</f>
        <v>1309</v>
      </c>
      <c r="C40" s="38">
        <f>SUM(H5:H39)</f>
        <v>8101.799999999999</v>
      </c>
      <c r="D40" s="92">
        <f t="shared" si="5"/>
        <v>3806</v>
      </c>
      <c r="E40" s="58">
        <f t="shared" si="5"/>
        <v>1</v>
      </c>
      <c r="F40" s="58">
        <f t="shared" si="5"/>
        <v>3459</v>
      </c>
      <c r="G40" s="38">
        <f t="shared" si="5"/>
        <v>8775.6</v>
      </c>
      <c r="H40" s="38">
        <f t="shared" si="5"/>
        <v>8101.799999999999</v>
      </c>
      <c r="I40" s="100">
        <f t="shared" si="5"/>
        <v>8438.7</v>
      </c>
      <c r="J40" s="107">
        <f t="shared" si="5"/>
        <v>3557818</v>
      </c>
      <c r="K40" s="107">
        <f t="shared" si="5"/>
        <v>606876</v>
      </c>
      <c r="L40" s="58">
        <f t="shared" si="5"/>
        <v>478653</v>
      </c>
    </row>
    <row r="41" spans="1:11" ht="14.25">
      <c r="A41" s="50"/>
      <c r="B41" s="34"/>
      <c r="C41" s="34"/>
      <c r="D41" s="94"/>
      <c r="E41" s="49"/>
      <c r="F41" s="78"/>
      <c r="G41" s="46"/>
      <c r="H41" s="46"/>
      <c r="I41" s="102"/>
      <c r="J41" s="108"/>
      <c r="K41" s="106"/>
    </row>
    <row r="42" spans="1:11" ht="14.25">
      <c r="A42" s="51" t="s">
        <v>54</v>
      </c>
      <c r="B42" s="34"/>
      <c r="C42" s="34"/>
      <c r="D42" s="90"/>
      <c r="E42" s="49"/>
      <c r="F42" s="78"/>
      <c r="G42" s="46"/>
      <c r="H42" s="46"/>
      <c r="I42" s="102"/>
      <c r="J42" s="108"/>
      <c r="K42" s="106"/>
    </row>
    <row r="43" spans="1:11" ht="14.25">
      <c r="A43" s="52" t="s">
        <v>56</v>
      </c>
      <c r="B43" s="34"/>
      <c r="C43" s="34"/>
      <c r="D43" s="90"/>
      <c r="E43" s="49"/>
      <c r="F43" s="78"/>
      <c r="G43" s="46"/>
      <c r="H43" s="46"/>
      <c r="I43" s="102"/>
      <c r="J43" s="108"/>
      <c r="K43" s="106"/>
    </row>
    <row r="44" ht="15.75">
      <c r="A44" s="3"/>
    </row>
    <row r="45" ht="12.75">
      <c r="A45"/>
    </row>
    <row r="46" ht="15">
      <c r="A46" s="2"/>
    </row>
    <row r="47" ht="15">
      <c r="A47" s="2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.75">
      <c r="A53" s="5"/>
    </row>
    <row r="54" ht="15">
      <c r="A54" s="4"/>
    </row>
    <row r="55" ht="15">
      <c r="A55" s="4"/>
    </row>
    <row r="56" ht="15">
      <c r="A56" s="4"/>
    </row>
  </sheetData>
  <mergeCells count="1">
    <mergeCell ref="G3:I3"/>
  </mergeCells>
  <printOptions/>
  <pageMargins left="0.53" right="0.4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1">
      <selection activeCell="K12" sqref="K12"/>
    </sheetView>
  </sheetViews>
  <sheetFormatPr defaultColWidth="9.140625" defaultRowHeight="12.75"/>
  <cols>
    <col min="1" max="1" width="15.00390625" style="0" customWidth="1"/>
    <col min="2" max="2" width="18.57421875" style="0" customWidth="1"/>
    <col min="3" max="7" width="10.7109375" style="0" customWidth="1"/>
  </cols>
  <sheetData>
    <row r="1" spans="1:7" ht="12.75">
      <c r="A1" s="14"/>
      <c r="B1" s="15"/>
      <c r="C1" s="165" t="s">
        <v>38</v>
      </c>
      <c r="D1" s="166"/>
      <c r="E1" s="167" t="s">
        <v>43</v>
      </c>
      <c r="F1" s="168"/>
      <c r="G1" s="168"/>
    </row>
    <row r="2" spans="1:7" ht="13.5" thickBot="1">
      <c r="A2" s="14"/>
      <c r="B2" s="15"/>
      <c r="C2" s="16" t="s">
        <v>44</v>
      </c>
      <c r="D2" s="16" t="s">
        <v>45</v>
      </c>
      <c r="E2" s="16" t="s">
        <v>44</v>
      </c>
      <c r="F2" s="16"/>
      <c r="G2" s="16" t="s">
        <v>45</v>
      </c>
    </row>
    <row r="3" spans="1:7" ht="12.75">
      <c r="A3" s="17" t="s">
        <v>1</v>
      </c>
      <c r="B3" s="18"/>
      <c r="C3" s="19"/>
      <c r="D3" s="19"/>
      <c r="E3" s="19"/>
      <c r="F3" s="19"/>
      <c r="G3" s="19"/>
    </row>
    <row r="4" spans="1:7" ht="12.75">
      <c r="A4" s="20"/>
      <c r="B4" s="15" t="s">
        <v>46</v>
      </c>
      <c r="C4" s="7">
        <v>1</v>
      </c>
      <c r="D4" s="7">
        <f>C4*1.8</f>
        <v>1.8</v>
      </c>
      <c r="E4" s="7">
        <v>0</v>
      </c>
      <c r="F4" s="7">
        <v>2</v>
      </c>
      <c r="G4" s="7">
        <f>(E4+F4)*1.8</f>
        <v>3.6</v>
      </c>
    </row>
    <row r="5" spans="1:7" ht="12.75">
      <c r="A5" s="20"/>
      <c r="B5" s="15" t="s">
        <v>47</v>
      </c>
      <c r="C5" s="7">
        <v>1</v>
      </c>
      <c r="D5" s="7">
        <f>C5*1.8</f>
        <v>1.8</v>
      </c>
      <c r="E5" s="7">
        <v>2</v>
      </c>
      <c r="F5" s="7">
        <v>2</v>
      </c>
      <c r="G5" s="7">
        <f>(E5+F5)*1.8</f>
        <v>7.2</v>
      </c>
    </row>
    <row r="6" spans="1:7" ht="12.75">
      <c r="A6" s="20"/>
      <c r="B6" s="15" t="s">
        <v>48</v>
      </c>
      <c r="C6" s="7">
        <v>16</v>
      </c>
      <c r="D6" s="7">
        <f>C6*1.2</f>
        <v>19.2</v>
      </c>
      <c r="E6" s="7">
        <v>18</v>
      </c>
      <c r="F6" s="7">
        <v>13</v>
      </c>
      <c r="G6" s="7">
        <f>(E6+F6)*1.2</f>
        <v>37.199999999999996</v>
      </c>
    </row>
    <row r="7" spans="1:7" ht="12.75">
      <c r="A7" s="20"/>
      <c r="B7" s="15" t="s">
        <v>49</v>
      </c>
      <c r="C7" s="8">
        <v>0</v>
      </c>
      <c r="D7" s="7">
        <f>C7*1.8</f>
        <v>0</v>
      </c>
      <c r="E7" s="7">
        <v>1</v>
      </c>
      <c r="F7" s="8">
        <v>1</v>
      </c>
      <c r="G7" s="7">
        <f>(E7+F7)*1.8</f>
        <v>3.6</v>
      </c>
    </row>
    <row r="8" spans="1:7" ht="13.5" thickBot="1">
      <c r="A8" s="21"/>
      <c r="B8" s="22" t="s">
        <v>35</v>
      </c>
      <c r="C8" s="23">
        <f>SUM(C4:C7)</f>
        <v>18</v>
      </c>
      <c r="D8" s="23">
        <f>SUM(D4:D7)</f>
        <v>22.8</v>
      </c>
      <c r="E8" s="23">
        <f>SUM(E4:E7)</f>
        <v>21</v>
      </c>
      <c r="F8" s="23">
        <f>SUM(F4:F7)</f>
        <v>18</v>
      </c>
      <c r="G8" s="23">
        <f>SUM(G4:G7)</f>
        <v>51.6</v>
      </c>
    </row>
    <row r="9" spans="1:7" ht="12.75">
      <c r="A9" s="17" t="s">
        <v>2</v>
      </c>
      <c r="B9" s="24"/>
      <c r="C9" s="25"/>
      <c r="D9" s="25"/>
      <c r="E9" s="25"/>
      <c r="F9" s="25"/>
      <c r="G9" s="25"/>
    </row>
    <row r="10" spans="1:7" ht="12.75">
      <c r="A10" s="20"/>
      <c r="B10" s="15" t="s">
        <v>46</v>
      </c>
      <c r="C10" s="8">
        <v>0</v>
      </c>
      <c r="D10" s="7">
        <f>C10*1.8</f>
        <v>0</v>
      </c>
      <c r="E10" s="7">
        <v>1</v>
      </c>
      <c r="F10" s="8">
        <v>0</v>
      </c>
      <c r="G10" s="7">
        <f>(E10+F10)*1.8</f>
        <v>1.8</v>
      </c>
    </row>
    <row r="11" spans="1:7" ht="12.75">
      <c r="A11" s="20"/>
      <c r="B11" s="15" t="s">
        <v>47</v>
      </c>
      <c r="C11" s="8">
        <v>27</v>
      </c>
      <c r="D11" s="7">
        <f>C11*1.8</f>
        <v>48.6</v>
      </c>
      <c r="E11" s="7">
        <v>18</v>
      </c>
      <c r="F11" s="8">
        <v>10</v>
      </c>
      <c r="G11" s="7">
        <f>(E11+F11)*1.8</f>
        <v>50.4</v>
      </c>
    </row>
    <row r="12" spans="1:7" ht="12.75">
      <c r="A12" s="20"/>
      <c r="B12" s="15" t="s">
        <v>48</v>
      </c>
      <c r="C12" s="8">
        <v>27</v>
      </c>
      <c r="D12" s="7">
        <f>C12*1.2</f>
        <v>32.4</v>
      </c>
      <c r="E12" s="7">
        <v>23</v>
      </c>
      <c r="F12" s="8">
        <v>26</v>
      </c>
      <c r="G12" s="7">
        <f>(E12+F12)*1.2</f>
        <v>58.8</v>
      </c>
    </row>
    <row r="13" spans="1:7" ht="12.75">
      <c r="A13" s="20"/>
      <c r="B13" s="15" t="s">
        <v>49</v>
      </c>
      <c r="C13" s="8">
        <v>0</v>
      </c>
      <c r="D13" s="7">
        <f>C13*1.8</f>
        <v>0</v>
      </c>
      <c r="E13" s="7">
        <v>4</v>
      </c>
      <c r="F13" s="8">
        <v>1</v>
      </c>
      <c r="G13" s="7">
        <f>(E13+F13)*1.8</f>
        <v>9</v>
      </c>
    </row>
    <row r="14" spans="1:7" ht="13.5" thickBot="1">
      <c r="A14" s="26"/>
      <c r="B14" s="27" t="s">
        <v>35</v>
      </c>
      <c r="C14" s="23">
        <f>SUM(C10:C13)</f>
        <v>54</v>
      </c>
      <c r="D14" s="23">
        <f>SUM(D10:D13)</f>
        <v>81</v>
      </c>
      <c r="E14" s="23">
        <f>SUM(E10:E13)</f>
        <v>46</v>
      </c>
      <c r="F14" s="23">
        <f>SUM(F10:F13)</f>
        <v>37</v>
      </c>
      <c r="G14" s="23">
        <f>SUM(G10:G13)</f>
        <v>120</v>
      </c>
    </row>
    <row r="15" spans="1:7" ht="12.75">
      <c r="A15" s="17" t="s">
        <v>3</v>
      </c>
      <c r="B15" s="24"/>
      <c r="C15" s="25"/>
      <c r="D15" s="25"/>
      <c r="E15" s="25"/>
      <c r="F15" s="25"/>
      <c r="G15" s="25"/>
    </row>
    <row r="16" spans="1:7" ht="12.75">
      <c r="A16" s="20"/>
      <c r="B16" s="15" t="s">
        <v>46</v>
      </c>
      <c r="C16" s="8">
        <v>8</v>
      </c>
      <c r="D16" s="7">
        <f>C16*1.8</f>
        <v>14.4</v>
      </c>
      <c r="E16" s="7">
        <v>4</v>
      </c>
      <c r="F16" s="8">
        <v>1</v>
      </c>
      <c r="G16" s="7">
        <f>(E16+F16)*1.8</f>
        <v>9</v>
      </c>
    </row>
    <row r="17" spans="1:7" ht="12.75">
      <c r="A17" s="20"/>
      <c r="B17" s="15" t="s">
        <v>47</v>
      </c>
      <c r="C17" s="8">
        <v>28</v>
      </c>
      <c r="D17" s="7">
        <f>C17*1.8</f>
        <v>50.4</v>
      </c>
      <c r="E17" s="7">
        <v>17</v>
      </c>
      <c r="F17" s="8">
        <v>17</v>
      </c>
      <c r="G17" s="7">
        <f>(E17+F17)*1.8</f>
        <v>61.2</v>
      </c>
    </row>
    <row r="18" spans="1:7" ht="12.75">
      <c r="A18" s="20"/>
      <c r="B18" s="15" t="s">
        <v>48</v>
      </c>
      <c r="C18" s="8">
        <v>189</v>
      </c>
      <c r="D18" s="7">
        <f>C18*1.2</f>
        <v>226.79999999999998</v>
      </c>
      <c r="E18" s="7">
        <v>107</v>
      </c>
      <c r="F18" s="8">
        <v>104</v>
      </c>
      <c r="G18" s="7">
        <f>(E18+F18)*1.2</f>
        <v>253.2</v>
      </c>
    </row>
    <row r="19" spans="1:7" ht="12.75">
      <c r="A19" s="20"/>
      <c r="B19" s="15" t="s">
        <v>49</v>
      </c>
      <c r="C19" s="8">
        <v>1</v>
      </c>
      <c r="D19" s="7">
        <f>C19*1.8</f>
        <v>1.8</v>
      </c>
      <c r="E19" s="7">
        <v>3</v>
      </c>
      <c r="F19" s="8">
        <v>1</v>
      </c>
      <c r="G19" s="7">
        <f>(E19+F19)*1.8</f>
        <v>7.2</v>
      </c>
    </row>
    <row r="20" spans="1:7" ht="13.5" thickBot="1">
      <c r="A20" s="26"/>
      <c r="B20" s="27" t="s">
        <v>35</v>
      </c>
      <c r="C20" s="23">
        <f>SUM(C16:C19)</f>
        <v>226</v>
      </c>
      <c r="D20" s="23">
        <f>SUM(D16:D19)</f>
        <v>293.4</v>
      </c>
      <c r="E20" s="23">
        <f>SUM(E16:E19)</f>
        <v>131</v>
      </c>
      <c r="F20" s="23">
        <f>SUM(F16:F19)</f>
        <v>123</v>
      </c>
      <c r="G20" s="23">
        <f>SUM(G16:G19)</f>
        <v>330.59999999999997</v>
      </c>
    </row>
    <row r="21" spans="1:7" ht="12.75">
      <c r="A21" s="17" t="s">
        <v>4</v>
      </c>
      <c r="B21" s="24"/>
      <c r="C21" s="25"/>
      <c r="D21" s="25"/>
      <c r="E21" s="25"/>
      <c r="F21" s="25"/>
      <c r="G21" s="25"/>
    </row>
    <row r="22" spans="1:7" ht="12.75">
      <c r="A22" s="20"/>
      <c r="B22" s="15" t="s">
        <v>46</v>
      </c>
      <c r="C22" s="8">
        <v>0</v>
      </c>
      <c r="D22" s="7">
        <f>C22*1.8</f>
        <v>0</v>
      </c>
      <c r="E22" s="7">
        <v>0</v>
      </c>
      <c r="F22" s="8">
        <v>1</v>
      </c>
      <c r="G22" s="7">
        <f>(E22+F22)*1.8</f>
        <v>1.8</v>
      </c>
    </row>
    <row r="23" spans="1:7" ht="12.75">
      <c r="A23" s="20"/>
      <c r="B23" s="15" t="s">
        <v>47</v>
      </c>
      <c r="C23" s="8">
        <v>6</v>
      </c>
      <c r="D23" s="7">
        <f>C23*1.8</f>
        <v>10.8</v>
      </c>
      <c r="E23" s="7">
        <v>3</v>
      </c>
      <c r="F23" s="8">
        <v>3</v>
      </c>
      <c r="G23" s="7">
        <f>(E23+F23)*1.8</f>
        <v>10.8</v>
      </c>
    </row>
    <row r="24" spans="1:7" ht="12.75">
      <c r="A24" s="20"/>
      <c r="B24" s="15" t="s">
        <v>48</v>
      </c>
      <c r="C24" s="8">
        <v>16</v>
      </c>
      <c r="D24" s="7">
        <f>C24*1.2</f>
        <v>19.2</v>
      </c>
      <c r="E24" s="7">
        <v>15</v>
      </c>
      <c r="F24" s="8">
        <v>6</v>
      </c>
      <c r="G24" s="7">
        <f>(E24+F24)*1.2</f>
        <v>25.2</v>
      </c>
    </row>
    <row r="25" spans="1:7" ht="12.75">
      <c r="A25" s="20"/>
      <c r="B25" s="15" t="s">
        <v>49</v>
      </c>
      <c r="C25" s="8">
        <v>0</v>
      </c>
      <c r="D25" s="7">
        <f>C25*1.8</f>
        <v>0</v>
      </c>
      <c r="E25" s="7">
        <v>0</v>
      </c>
      <c r="F25" s="8">
        <v>0</v>
      </c>
      <c r="G25" s="7">
        <f>(E25+F25)*1.8</f>
        <v>0</v>
      </c>
    </row>
    <row r="26" spans="1:7" ht="13.5" thickBot="1">
      <c r="A26" s="26"/>
      <c r="B26" s="27" t="s">
        <v>35</v>
      </c>
      <c r="C26" s="23">
        <f>SUM(C22:C25)</f>
        <v>22</v>
      </c>
      <c r="D26" s="23">
        <f>SUM(D22:D25)</f>
        <v>30</v>
      </c>
      <c r="E26" s="23">
        <f>SUM(E22:E25)</f>
        <v>18</v>
      </c>
      <c r="F26" s="23">
        <f>SUM(F22:F25)</f>
        <v>10</v>
      </c>
      <c r="G26" s="23">
        <f>SUM(G22:G25)</f>
        <v>37.8</v>
      </c>
    </row>
    <row r="27" spans="1:7" ht="12.75">
      <c r="A27" s="17" t="s">
        <v>5</v>
      </c>
      <c r="B27" s="24"/>
      <c r="C27" s="25"/>
      <c r="D27" s="25"/>
      <c r="E27" s="25"/>
      <c r="F27" s="25"/>
      <c r="G27" s="25"/>
    </row>
    <row r="28" spans="1:7" ht="12.75">
      <c r="A28" s="20"/>
      <c r="B28" s="15" t="s">
        <v>46</v>
      </c>
      <c r="C28" s="8">
        <v>0</v>
      </c>
      <c r="D28" s="7">
        <f>C28*1.8</f>
        <v>0</v>
      </c>
      <c r="E28" s="7">
        <v>0</v>
      </c>
      <c r="F28" s="8">
        <v>1</v>
      </c>
      <c r="G28" s="7">
        <f>(E28+F28)*1.8</f>
        <v>1.8</v>
      </c>
    </row>
    <row r="29" spans="1:7" ht="12.75">
      <c r="A29" s="20"/>
      <c r="B29" s="15" t="s">
        <v>47</v>
      </c>
      <c r="C29" s="8">
        <v>1</v>
      </c>
      <c r="D29" s="7">
        <f>C29*1.8</f>
        <v>1.8</v>
      </c>
      <c r="E29" s="7">
        <v>3</v>
      </c>
      <c r="F29" s="8">
        <v>1</v>
      </c>
      <c r="G29" s="7">
        <f>(E29+F29)*1.8</f>
        <v>7.2</v>
      </c>
    </row>
    <row r="30" spans="1:7" ht="12.75">
      <c r="A30" s="20"/>
      <c r="B30" s="15" t="s">
        <v>48</v>
      </c>
      <c r="C30" s="8">
        <v>8</v>
      </c>
      <c r="D30" s="7">
        <f>C30*1.2</f>
        <v>9.6</v>
      </c>
      <c r="E30" s="7">
        <v>1</v>
      </c>
      <c r="F30" s="8">
        <v>3</v>
      </c>
      <c r="G30" s="7">
        <f>(E30+F30)*1.2</f>
        <v>4.8</v>
      </c>
    </row>
    <row r="31" spans="1:7" ht="12.75">
      <c r="A31" s="20"/>
      <c r="B31" s="15" t="s">
        <v>49</v>
      </c>
      <c r="C31" s="8">
        <v>1</v>
      </c>
      <c r="D31" s="7">
        <f>C31*1.8</f>
        <v>1.8</v>
      </c>
      <c r="E31" s="7">
        <v>0</v>
      </c>
      <c r="F31" s="8">
        <v>0</v>
      </c>
      <c r="G31" s="7">
        <f>(E31+F31)*1.8</f>
        <v>0</v>
      </c>
    </row>
    <row r="32" spans="1:7" ht="13.5" thickBot="1">
      <c r="A32" s="26"/>
      <c r="B32" s="27" t="s">
        <v>35</v>
      </c>
      <c r="C32" s="23">
        <f>SUM(C28:C31)</f>
        <v>10</v>
      </c>
      <c r="D32" s="23">
        <f>SUM(D28:D31)</f>
        <v>13.200000000000001</v>
      </c>
      <c r="E32" s="23">
        <f>SUM(E28:E31)</f>
        <v>4</v>
      </c>
      <c r="F32" s="23">
        <f>SUM(F28:F31)</f>
        <v>5</v>
      </c>
      <c r="G32" s="23">
        <f>SUM(G28:G31)</f>
        <v>13.8</v>
      </c>
    </row>
    <row r="33" spans="1:7" ht="12.75">
      <c r="A33" s="17" t="s">
        <v>6</v>
      </c>
      <c r="B33" s="24"/>
      <c r="C33" s="25"/>
      <c r="D33" s="25"/>
      <c r="E33" s="25"/>
      <c r="F33" s="25"/>
      <c r="G33" s="25"/>
    </row>
    <row r="34" spans="1:7" ht="12.75">
      <c r="A34" s="20"/>
      <c r="B34" s="15" t="s">
        <v>46</v>
      </c>
      <c r="C34" s="8">
        <v>1</v>
      </c>
      <c r="D34" s="7">
        <f>C34*1.8</f>
        <v>1.8</v>
      </c>
      <c r="E34" s="7">
        <v>0</v>
      </c>
      <c r="F34" s="8">
        <v>0</v>
      </c>
      <c r="G34" s="7">
        <f>(E34+F34)*1.8</f>
        <v>0</v>
      </c>
    </row>
    <row r="35" spans="1:7" ht="12.75">
      <c r="A35" s="20"/>
      <c r="B35" s="15" t="s">
        <v>47</v>
      </c>
      <c r="C35" s="8">
        <v>5</v>
      </c>
      <c r="D35" s="7">
        <f>C35*1.8</f>
        <v>9</v>
      </c>
      <c r="E35" s="7">
        <v>2</v>
      </c>
      <c r="F35" s="8">
        <v>5</v>
      </c>
      <c r="G35" s="7">
        <f>(E35+F35)*1.8</f>
        <v>12.6</v>
      </c>
    </row>
    <row r="36" spans="1:7" ht="12.75">
      <c r="A36" s="20"/>
      <c r="B36" s="15" t="s">
        <v>48</v>
      </c>
      <c r="C36" s="8">
        <v>19</v>
      </c>
      <c r="D36" s="7">
        <f>C36*1.2</f>
        <v>22.8</v>
      </c>
      <c r="E36" s="7">
        <v>15</v>
      </c>
      <c r="F36" s="8">
        <v>7</v>
      </c>
      <c r="G36" s="7">
        <f>(E36+F36)*1.2</f>
        <v>26.4</v>
      </c>
    </row>
    <row r="37" spans="1:7" ht="12.75">
      <c r="A37" s="20"/>
      <c r="B37" s="15" t="s">
        <v>49</v>
      </c>
      <c r="C37" s="8">
        <v>0</v>
      </c>
      <c r="D37" s="7">
        <f>C37*1.8</f>
        <v>0</v>
      </c>
      <c r="E37" s="7">
        <v>2</v>
      </c>
      <c r="F37" s="8">
        <v>1</v>
      </c>
      <c r="G37" s="7">
        <f>(E37+F37)*1.8</f>
        <v>5.4</v>
      </c>
    </row>
    <row r="38" spans="1:7" ht="13.5" thickBot="1">
      <c r="A38" s="26"/>
      <c r="B38" s="27" t="s">
        <v>35</v>
      </c>
      <c r="C38" s="23">
        <f>SUM(C34:C37)</f>
        <v>25</v>
      </c>
      <c r="D38" s="23">
        <f>SUM(D34:D37)</f>
        <v>33.6</v>
      </c>
      <c r="E38" s="23">
        <f>SUM(E34:E37)</f>
        <v>19</v>
      </c>
      <c r="F38" s="23">
        <f>SUM(F34:F37)</f>
        <v>13</v>
      </c>
      <c r="G38" s="23">
        <f>SUM(G34:G37)</f>
        <v>44.4</v>
      </c>
    </row>
    <row r="39" spans="1:7" ht="12.75">
      <c r="A39" s="17" t="s">
        <v>7</v>
      </c>
      <c r="B39" s="24"/>
      <c r="C39" s="25"/>
      <c r="D39" s="25"/>
      <c r="E39" s="25"/>
      <c r="F39" s="25"/>
      <c r="G39" s="25"/>
    </row>
    <row r="40" spans="1:7" ht="12.75">
      <c r="A40" s="20"/>
      <c r="B40" s="15" t="s">
        <v>46</v>
      </c>
      <c r="C40" s="8">
        <v>0</v>
      </c>
      <c r="D40" s="7">
        <f>C40*1.8</f>
        <v>0</v>
      </c>
      <c r="E40" s="7">
        <v>1</v>
      </c>
      <c r="F40" s="8">
        <v>1</v>
      </c>
      <c r="G40" s="7">
        <f>(E40+F40)*1.8</f>
        <v>3.6</v>
      </c>
    </row>
    <row r="41" spans="1:7" ht="12.75">
      <c r="A41" s="20"/>
      <c r="B41" s="15" t="s">
        <v>47</v>
      </c>
      <c r="C41" s="8">
        <v>2</v>
      </c>
      <c r="D41" s="7">
        <f>C41*1.8</f>
        <v>3.6</v>
      </c>
      <c r="E41" s="7">
        <v>1</v>
      </c>
      <c r="F41" s="8">
        <v>3</v>
      </c>
      <c r="G41" s="7">
        <f>(E41+F41)*1.8</f>
        <v>7.2</v>
      </c>
    </row>
    <row r="42" spans="1:7" ht="12.75">
      <c r="A42" s="20"/>
      <c r="B42" s="15" t="s">
        <v>48</v>
      </c>
      <c r="C42" s="8">
        <v>8</v>
      </c>
      <c r="D42" s="7">
        <f>C42*1.2</f>
        <v>9.6</v>
      </c>
      <c r="E42" s="7">
        <v>0</v>
      </c>
      <c r="F42" s="8">
        <v>6</v>
      </c>
      <c r="G42" s="7">
        <f>(E42+F42)*1.2</f>
        <v>7.199999999999999</v>
      </c>
    </row>
    <row r="43" spans="1:7" ht="12.75">
      <c r="A43" s="20"/>
      <c r="B43" s="15" t="s">
        <v>49</v>
      </c>
      <c r="C43" s="8">
        <v>0</v>
      </c>
      <c r="D43" s="7">
        <f>C43*1.8</f>
        <v>0</v>
      </c>
      <c r="E43" s="7">
        <v>1</v>
      </c>
      <c r="F43" s="8">
        <v>0</v>
      </c>
      <c r="G43" s="7">
        <f>(E43+F43)*1.8</f>
        <v>1.8</v>
      </c>
    </row>
    <row r="44" spans="1:7" ht="13.5" thickBot="1">
      <c r="A44" s="26"/>
      <c r="B44" s="27" t="s">
        <v>35</v>
      </c>
      <c r="C44" s="28">
        <f>SUM(C40:C43)</f>
        <v>10</v>
      </c>
      <c r="D44" s="23">
        <f>SUM(D40:D43)</f>
        <v>13.2</v>
      </c>
      <c r="E44" s="28">
        <f>SUM(E40:E43)</f>
        <v>3</v>
      </c>
      <c r="F44" s="28">
        <f>SUM(F40:F43)</f>
        <v>10</v>
      </c>
      <c r="G44" s="23">
        <f>SUM(G40:G43)</f>
        <v>19.8</v>
      </c>
    </row>
    <row r="45" spans="1:7" ht="12.75">
      <c r="A45" s="17" t="s">
        <v>8</v>
      </c>
      <c r="B45" s="24"/>
      <c r="C45" s="25"/>
      <c r="D45" s="25"/>
      <c r="E45" s="25"/>
      <c r="F45" s="25"/>
      <c r="G45" s="25"/>
    </row>
    <row r="46" spans="1:7" ht="12.75">
      <c r="A46" s="20"/>
      <c r="B46" s="15" t="s">
        <v>46</v>
      </c>
      <c r="C46" s="8">
        <v>2</v>
      </c>
      <c r="D46" s="7">
        <f>C46*1.8</f>
        <v>3.6</v>
      </c>
      <c r="E46" s="7">
        <v>1</v>
      </c>
      <c r="F46" s="8">
        <v>0</v>
      </c>
      <c r="G46" s="7">
        <f>(E46+F46)*1.8</f>
        <v>1.8</v>
      </c>
    </row>
    <row r="47" spans="1:7" ht="12.75">
      <c r="A47" s="20"/>
      <c r="B47" s="15" t="s">
        <v>47</v>
      </c>
      <c r="C47" s="8">
        <v>2</v>
      </c>
      <c r="D47" s="7">
        <f>C47*1.8</f>
        <v>3.6</v>
      </c>
      <c r="E47" s="7">
        <v>1</v>
      </c>
      <c r="F47" s="8">
        <v>3</v>
      </c>
      <c r="G47" s="7">
        <f>(E47+F47)*1.8</f>
        <v>7.2</v>
      </c>
    </row>
    <row r="48" spans="1:7" ht="12.75">
      <c r="A48" s="20"/>
      <c r="B48" s="15" t="s">
        <v>48</v>
      </c>
      <c r="C48" s="8">
        <v>7</v>
      </c>
      <c r="D48" s="7">
        <f>C48*1.2</f>
        <v>8.4</v>
      </c>
      <c r="E48" s="7">
        <v>6</v>
      </c>
      <c r="F48" s="8">
        <v>10</v>
      </c>
      <c r="G48" s="7">
        <f>(E48+F48)*1.2</f>
        <v>19.2</v>
      </c>
    </row>
    <row r="49" spans="1:7" ht="12.75">
      <c r="A49" s="20"/>
      <c r="B49" s="15" t="s">
        <v>49</v>
      </c>
      <c r="C49" s="8">
        <v>0</v>
      </c>
      <c r="D49" s="7">
        <f>C49*1.8</f>
        <v>0</v>
      </c>
      <c r="E49" s="8">
        <v>0</v>
      </c>
      <c r="F49" s="8">
        <v>1</v>
      </c>
      <c r="G49" s="7">
        <f>(E49+F49)*1.8</f>
        <v>1.8</v>
      </c>
    </row>
    <row r="50" spans="1:7" ht="13.5" thickBot="1">
      <c r="A50" s="26"/>
      <c r="B50" s="27" t="s">
        <v>35</v>
      </c>
      <c r="C50" s="23">
        <f>SUM(C46:C49)</f>
        <v>11</v>
      </c>
      <c r="D50" s="23">
        <f>SUM(D46:D49)</f>
        <v>15.600000000000001</v>
      </c>
      <c r="E50" s="23">
        <f>SUM(E46:E49)</f>
        <v>8</v>
      </c>
      <c r="F50" s="23">
        <f>SUM(F46:F49)</f>
        <v>14</v>
      </c>
      <c r="G50" s="23">
        <f>SUM(G46:G49)</f>
        <v>30</v>
      </c>
    </row>
    <row r="51" spans="1:7" ht="12.75">
      <c r="A51" s="17" t="s">
        <v>9</v>
      </c>
      <c r="B51" s="24"/>
      <c r="C51" s="25"/>
      <c r="D51" s="25"/>
      <c r="E51" s="25"/>
      <c r="F51" s="25"/>
      <c r="G51" s="25"/>
    </row>
    <row r="52" spans="1:7" ht="12.75">
      <c r="A52" s="20"/>
      <c r="B52" s="15" t="s">
        <v>46</v>
      </c>
      <c r="C52" s="8">
        <v>5</v>
      </c>
      <c r="D52" s="7">
        <f>C52*1.8</f>
        <v>9</v>
      </c>
      <c r="E52" s="7">
        <v>0</v>
      </c>
      <c r="F52" s="8">
        <v>3</v>
      </c>
      <c r="G52" s="7">
        <f>(E52+F52)*1.8</f>
        <v>5.4</v>
      </c>
    </row>
    <row r="53" spans="1:7" ht="12.75">
      <c r="A53" s="20"/>
      <c r="B53" s="15" t="s">
        <v>47</v>
      </c>
      <c r="C53" s="8">
        <v>18</v>
      </c>
      <c r="D53" s="7">
        <f>C53*1.8</f>
        <v>32.4</v>
      </c>
      <c r="E53" s="7">
        <v>15</v>
      </c>
      <c r="F53" s="8">
        <v>6</v>
      </c>
      <c r="G53" s="7">
        <f>(E53+F53)*1.8</f>
        <v>37.800000000000004</v>
      </c>
    </row>
    <row r="54" spans="1:7" ht="12.75">
      <c r="A54" s="20"/>
      <c r="B54" s="15" t="s">
        <v>48</v>
      </c>
      <c r="C54" s="8">
        <v>76</v>
      </c>
      <c r="D54" s="7">
        <f>C54*1.2</f>
        <v>91.2</v>
      </c>
      <c r="E54" s="7">
        <v>31</v>
      </c>
      <c r="F54" s="8">
        <v>39</v>
      </c>
      <c r="G54" s="7">
        <f>(E54+F54)*1.2</f>
        <v>84</v>
      </c>
    </row>
    <row r="55" spans="1:7" ht="12.75">
      <c r="A55" s="20"/>
      <c r="B55" s="15" t="s">
        <v>49</v>
      </c>
      <c r="C55" s="8">
        <v>0</v>
      </c>
      <c r="D55" s="7">
        <f>C55*1.8</f>
        <v>0</v>
      </c>
      <c r="E55" s="8">
        <v>1</v>
      </c>
      <c r="F55" s="8">
        <v>3</v>
      </c>
      <c r="G55" s="7">
        <f>(E55+F55)*1.8</f>
        <v>7.2</v>
      </c>
    </row>
    <row r="56" spans="1:7" ht="13.5" thickBot="1">
      <c r="A56" s="26"/>
      <c r="B56" s="27" t="s">
        <v>35</v>
      </c>
      <c r="C56" s="23">
        <f>SUM(C52:C55)</f>
        <v>99</v>
      </c>
      <c r="D56" s="23">
        <f>SUM(D52:D55)</f>
        <v>132.6</v>
      </c>
      <c r="E56" s="23">
        <f>SUM(E52:E55)</f>
        <v>47</v>
      </c>
      <c r="F56" s="23">
        <f>SUM(F52:F55)</f>
        <v>51</v>
      </c>
      <c r="G56" s="23">
        <f>SUM(G52:G55)</f>
        <v>134.4</v>
      </c>
    </row>
    <row r="57" spans="1:7" ht="12.75">
      <c r="A57" s="17" t="s">
        <v>10</v>
      </c>
      <c r="B57" s="24"/>
      <c r="C57" s="25"/>
      <c r="D57" s="25"/>
      <c r="E57" s="25"/>
      <c r="F57" s="25"/>
      <c r="G57" s="25"/>
    </row>
    <row r="58" spans="1:7" ht="12.75">
      <c r="A58" s="20"/>
      <c r="B58" s="15" t="s">
        <v>46</v>
      </c>
      <c r="C58" s="8">
        <v>10</v>
      </c>
      <c r="D58" s="7">
        <f>C58*1.8</f>
        <v>18</v>
      </c>
      <c r="E58" s="7">
        <v>6</v>
      </c>
      <c r="F58" s="8">
        <v>7</v>
      </c>
      <c r="G58" s="7">
        <f>(E58+F58)*1.8</f>
        <v>23.400000000000002</v>
      </c>
    </row>
    <row r="59" spans="1:7" ht="12.75">
      <c r="A59" s="20"/>
      <c r="B59" s="15" t="s">
        <v>47</v>
      </c>
      <c r="C59" s="8">
        <v>31</v>
      </c>
      <c r="D59" s="7">
        <f>C59*1.8</f>
        <v>55.800000000000004</v>
      </c>
      <c r="E59" s="7">
        <v>22</v>
      </c>
      <c r="F59" s="8">
        <v>23</v>
      </c>
      <c r="G59" s="7">
        <f>(E59+F59)*1.8</f>
        <v>81</v>
      </c>
    </row>
    <row r="60" spans="1:7" ht="12.75">
      <c r="A60" s="20"/>
      <c r="B60" s="15" t="s">
        <v>48</v>
      </c>
      <c r="C60" s="8">
        <v>275</v>
      </c>
      <c r="D60" s="7">
        <f>C60*1.2</f>
        <v>330</v>
      </c>
      <c r="E60" s="7">
        <v>136</v>
      </c>
      <c r="F60" s="8">
        <v>141</v>
      </c>
      <c r="G60" s="7">
        <f>(E60+F60)*1.2</f>
        <v>332.4</v>
      </c>
    </row>
    <row r="61" spans="1:7" ht="12.75">
      <c r="A61" s="20"/>
      <c r="B61" s="15" t="s">
        <v>49</v>
      </c>
      <c r="C61" s="8">
        <v>2</v>
      </c>
      <c r="D61" s="7">
        <f>C61*1.8</f>
        <v>3.6</v>
      </c>
      <c r="E61" s="8">
        <v>9</v>
      </c>
      <c r="F61" s="8">
        <v>5</v>
      </c>
      <c r="G61" s="7">
        <f>(E61+F61)*1.8</f>
        <v>25.2</v>
      </c>
    </row>
    <row r="62" spans="1:7" ht="13.5" thickBot="1">
      <c r="A62" s="26"/>
      <c r="B62" s="27" t="s">
        <v>35</v>
      </c>
      <c r="C62" s="23">
        <f>SUM(C58:C61)</f>
        <v>318</v>
      </c>
      <c r="D62" s="23">
        <f>SUM(D58:D61)</f>
        <v>407.40000000000003</v>
      </c>
      <c r="E62" s="23">
        <f>SUM(E58:E61)</f>
        <v>173</v>
      </c>
      <c r="F62" s="23">
        <f>SUM(F58:F61)</f>
        <v>176</v>
      </c>
      <c r="G62" s="23">
        <f>SUM(G58:G61)</f>
        <v>461.99999999999994</v>
      </c>
    </row>
    <row r="63" spans="1:7" ht="12.75">
      <c r="A63" s="17" t="s">
        <v>11</v>
      </c>
      <c r="B63" s="24"/>
      <c r="C63" s="25"/>
      <c r="D63" s="25"/>
      <c r="E63" s="25"/>
      <c r="F63" s="25"/>
      <c r="G63" s="25"/>
    </row>
    <row r="64" spans="1:7" ht="12.75">
      <c r="A64" s="20"/>
      <c r="B64" s="15" t="s">
        <v>46</v>
      </c>
      <c r="C64" s="8">
        <v>0</v>
      </c>
      <c r="D64" s="7">
        <f>C64*1.8</f>
        <v>0</v>
      </c>
      <c r="E64" s="7">
        <v>0</v>
      </c>
      <c r="F64" s="8">
        <v>0</v>
      </c>
      <c r="G64" s="7">
        <f>(E64+F64)*1.8</f>
        <v>0</v>
      </c>
    </row>
    <row r="65" spans="1:7" ht="12.75">
      <c r="A65" s="20"/>
      <c r="B65" s="15" t="s">
        <v>47</v>
      </c>
      <c r="C65" s="8">
        <v>1</v>
      </c>
      <c r="D65" s="7">
        <f>C65*1.8</f>
        <v>1.8</v>
      </c>
      <c r="E65" s="7">
        <v>0</v>
      </c>
      <c r="F65" s="8">
        <v>1</v>
      </c>
      <c r="G65" s="7">
        <f>(E65+F65)*1.8</f>
        <v>1.8</v>
      </c>
    </row>
    <row r="66" spans="1:7" ht="12.75">
      <c r="A66" s="20"/>
      <c r="B66" s="15" t="s">
        <v>48</v>
      </c>
      <c r="C66" s="8">
        <v>2</v>
      </c>
      <c r="D66" s="7">
        <f>C66*1.2</f>
        <v>2.4</v>
      </c>
      <c r="E66" s="7">
        <v>0</v>
      </c>
      <c r="F66" s="8">
        <v>1</v>
      </c>
      <c r="G66" s="7">
        <f>(E66+F66)*1.2</f>
        <v>1.2</v>
      </c>
    </row>
    <row r="67" spans="1:7" ht="12.75">
      <c r="A67" s="20"/>
      <c r="B67" s="15" t="s">
        <v>49</v>
      </c>
      <c r="C67" s="8">
        <v>0</v>
      </c>
      <c r="D67" s="7">
        <f>C67*1.8</f>
        <v>0</v>
      </c>
      <c r="E67" s="8">
        <v>0</v>
      </c>
      <c r="F67" s="8">
        <v>0</v>
      </c>
      <c r="G67" s="7">
        <f>(E67+F67)*1.8</f>
        <v>0</v>
      </c>
    </row>
    <row r="68" spans="1:7" ht="13.5" thickBot="1">
      <c r="A68" s="26"/>
      <c r="B68" s="27" t="s">
        <v>35</v>
      </c>
      <c r="C68" s="23">
        <f>SUM(C64:C67)</f>
        <v>3</v>
      </c>
      <c r="D68" s="23">
        <f>SUM(D64:D67)</f>
        <v>4.2</v>
      </c>
      <c r="E68" s="23">
        <f>SUM(E64:E67)</f>
        <v>0</v>
      </c>
      <c r="F68" s="23">
        <f>SUM(F64:F67)</f>
        <v>2</v>
      </c>
      <c r="G68" s="23">
        <f>SUM(G64:G67)</f>
        <v>3</v>
      </c>
    </row>
    <row r="69" spans="1:7" ht="12.75">
      <c r="A69" s="17" t="s">
        <v>12</v>
      </c>
      <c r="B69" s="24"/>
      <c r="C69" s="25"/>
      <c r="D69" s="25"/>
      <c r="E69" s="25"/>
      <c r="F69" s="25"/>
      <c r="G69" s="25"/>
    </row>
    <row r="70" spans="1:7" ht="12.75">
      <c r="A70" s="20"/>
      <c r="B70" s="15" t="s">
        <v>46</v>
      </c>
      <c r="C70" s="8">
        <v>0</v>
      </c>
      <c r="D70" s="7">
        <f>C70*1.8</f>
        <v>0</v>
      </c>
      <c r="E70" s="7">
        <v>0</v>
      </c>
      <c r="F70" s="8">
        <v>0</v>
      </c>
      <c r="G70" s="7">
        <f>(E70+F70)*1.8</f>
        <v>0</v>
      </c>
    </row>
    <row r="71" spans="1:7" ht="12.75">
      <c r="A71" s="20"/>
      <c r="B71" s="15" t="s">
        <v>47</v>
      </c>
      <c r="C71" s="8">
        <v>0</v>
      </c>
      <c r="D71" s="7">
        <f>C71*1.8</f>
        <v>0</v>
      </c>
      <c r="E71" s="7">
        <v>0</v>
      </c>
      <c r="F71" s="8">
        <v>0</v>
      </c>
      <c r="G71" s="7">
        <f>(E71+F71)*1.8</f>
        <v>0</v>
      </c>
    </row>
    <row r="72" spans="1:7" ht="12.75">
      <c r="A72" s="20"/>
      <c r="B72" s="15" t="s">
        <v>48</v>
      </c>
      <c r="C72" s="8">
        <v>4</v>
      </c>
      <c r="D72" s="7">
        <f>C72*1.2</f>
        <v>4.8</v>
      </c>
      <c r="E72" s="7">
        <v>1</v>
      </c>
      <c r="F72" s="8">
        <v>0</v>
      </c>
      <c r="G72" s="7">
        <f>(E72+F72)*1.2</f>
        <v>1.2</v>
      </c>
    </row>
    <row r="73" spans="1:7" ht="12.75">
      <c r="A73" s="20"/>
      <c r="B73" s="15" t="s">
        <v>49</v>
      </c>
      <c r="C73" s="8">
        <v>0</v>
      </c>
      <c r="D73" s="7">
        <f>C73*1.8</f>
        <v>0</v>
      </c>
      <c r="E73" s="8">
        <v>0</v>
      </c>
      <c r="F73" s="8">
        <v>0</v>
      </c>
      <c r="G73" s="7">
        <f>(E73+F73)*1.8</f>
        <v>0</v>
      </c>
    </row>
    <row r="74" spans="1:7" ht="13.5" thickBot="1">
      <c r="A74" s="26"/>
      <c r="B74" s="27" t="s">
        <v>35</v>
      </c>
      <c r="C74" s="23">
        <f>SUM(C70:C73)</f>
        <v>4</v>
      </c>
      <c r="D74" s="23">
        <f>SUM(D70:D73)</f>
        <v>4.8</v>
      </c>
      <c r="E74" s="23">
        <f>SUM(E70:E73)</f>
        <v>1</v>
      </c>
      <c r="F74" s="23">
        <f>SUM(F70:F73)</f>
        <v>0</v>
      </c>
      <c r="G74" s="23">
        <f>SUM(G70:G73)</f>
        <v>1.2</v>
      </c>
    </row>
    <row r="75" spans="1:7" ht="12.75">
      <c r="A75" s="17" t="s">
        <v>13</v>
      </c>
      <c r="B75" s="24"/>
      <c r="C75" s="25"/>
      <c r="D75" s="25"/>
      <c r="E75" s="25"/>
      <c r="F75" s="25"/>
      <c r="G75" s="25"/>
    </row>
    <row r="76" spans="1:7" ht="12.75">
      <c r="A76" s="20"/>
      <c r="B76" s="15" t="s">
        <v>46</v>
      </c>
      <c r="C76" s="8">
        <v>0</v>
      </c>
      <c r="D76" s="7">
        <f>C76*1.8</f>
        <v>0</v>
      </c>
      <c r="E76" s="7">
        <v>0</v>
      </c>
      <c r="F76" s="8">
        <v>0</v>
      </c>
      <c r="G76" s="7">
        <f>(E76+F76)*1.8</f>
        <v>0</v>
      </c>
    </row>
    <row r="77" spans="1:7" ht="12.75">
      <c r="A77" s="20"/>
      <c r="B77" s="15" t="s">
        <v>47</v>
      </c>
      <c r="C77" s="8">
        <v>7</v>
      </c>
      <c r="D77" s="7">
        <f>C77*1.8</f>
        <v>12.6</v>
      </c>
      <c r="E77" s="7">
        <v>2</v>
      </c>
      <c r="F77" s="8">
        <v>4</v>
      </c>
      <c r="G77" s="7">
        <f>(E77+F77)*1.8</f>
        <v>10.8</v>
      </c>
    </row>
    <row r="78" spans="1:7" ht="12.75">
      <c r="A78" s="20"/>
      <c r="B78" s="15" t="s">
        <v>48</v>
      </c>
      <c r="C78" s="8">
        <v>8</v>
      </c>
      <c r="D78" s="7">
        <f>C78*1.2</f>
        <v>9.6</v>
      </c>
      <c r="E78" s="7">
        <v>1</v>
      </c>
      <c r="F78" s="8">
        <v>3</v>
      </c>
      <c r="G78" s="7">
        <f>(E78+F78)*1.2</f>
        <v>4.8</v>
      </c>
    </row>
    <row r="79" spans="1:7" ht="12.75">
      <c r="A79" s="20"/>
      <c r="B79" s="15" t="s">
        <v>49</v>
      </c>
      <c r="C79" s="8">
        <v>0</v>
      </c>
      <c r="D79" s="7">
        <f>C79*1.8</f>
        <v>0</v>
      </c>
      <c r="E79" s="8">
        <v>1</v>
      </c>
      <c r="F79" s="8">
        <v>0</v>
      </c>
      <c r="G79" s="7">
        <f>(E79+F79)*1.8</f>
        <v>1.8</v>
      </c>
    </row>
    <row r="80" spans="1:7" ht="13.5" thickBot="1">
      <c r="A80" s="26"/>
      <c r="B80" s="27" t="s">
        <v>35</v>
      </c>
      <c r="C80" s="23">
        <f>SUM(C76:C79)</f>
        <v>15</v>
      </c>
      <c r="D80" s="23">
        <f>SUM(D76:D79)</f>
        <v>22.2</v>
      </c>
      <c r="E80" s="23">
        <f>SUM(E76:E79)</f>
        <v>4</v>
      </c>
      <c r="F80" s="23">
        <f>SUM(F76:F79)</f>
        <v>7</v>
      </c>
      <c r="G80" s="23">
        <f>SUM(G76:G79)</f>
        <v>17.400000000000002</v>
      </c>
    </row>
    <row r="81" spans="1:7" ht="12.75">
      <c r="A81" s="17" t="s">
        <v>14</v>
      </c>
      <c r="B81" s="24"/>
      <c r="C81" s="25"/>
      <c r="D81" s="25"/>
      <c r="E81" s="25"/>
      <c r="F81" s="25"/>
      <c r="G81" s="25"/>
    </row>
    <row r="82" spans="1:7" ht="12.75">
      <c r="A82" s="20"/>
      <c r="B82" s="15" t="s">
        <v>46</v>
      </c>
      <c r="C82" s="8">
        <v>6</v>
      </c>
      <c r="D82" s="7">
        <f>C82*1.8</f>
        <v>10.8</v>
      </c>
      <c r="E82" s="7">
        <v>0</v>
      </c>
      <c r="F82" s="8">
        <v>6</v>
      </c>
      <c r="G82" s="7">
        <f>(E82+F82)*1.8</f>
        <v>10.8</v>
      </c>
    </row>
    <row r="83" spans="1:7" ht="12.75">
      <c r="A83" s="20"/>
      <c r="B83" s="15" t="s">
        <v>47</v>
      </c>
      <c r="C83" s="8">
        <v>57</v>
      </c>
      <c r="D83" s="7">
        <f>C83*1.8</f>
        <v>102.60000000000001</v>
      </c>
      <c r="E83" s="7">
        <v>42</v>
      </c>
      <c r="F83" s="8">
        <v>38</v>
      </c>
      <c r="G83" s="7">
        <f>(E83+F83)*1.8</f>
        <v>144</v>
      </c>
    </row>
    <row r="84" spans="1:7" ht="12.75">
      <c r="A84" s="20"/>
      <c r="B84" s="15" t="s">
        <v>48</v>
      </c>
      <c r="C84" s="8">
        <v>122</v>
      </c>
      <c r="D84" s="7">
        <f>C84*1.2</f>
        <v>146.4</v>
      </c>
      <c r="E84" s="7">
        <v>85</v>
      </c>
      <c r="F84" s="8">
        <v>70</v>
      </c>
      <c r="G84" s="7">
        <f>(E84+F84)*1.2</f>
        <v>186</v>
      </c>
    </row>
    <row r="85" spans="1:7" ht="12.75">
      <c r="A85" s="20"/>
      <c r="B85" s="15" t="s">
        <v>49</v>
      </c>
      <c r="C85" s="8">
        <v>0</v>
      </c>
      <c r="D85" s="7">
        <f>C85*1.8</f>
        <v>0</v>
      </c>
      <c r="E85" s="8">
        <v>7</v>
      </c>
      <c r="F85" s="8">
        <v>5</v>
      </c>
      <c r="G85" s="7">
        <f>(E85+F85)*1.8</f>
        <v>21.6</v>
      </c>
    </row>
    <row r="86" spans="1:7" ht="13.5" thickBot="1">
      <c r="A86" s="26"/>
      <c r="B86" s="27" t="s">
        <v>35</v>
      </c>
      <c r="C86" s="23">
        <f>SUM(C82:C85)</f>
        <v>185</v>
      </c>
      <c r="D86" s="23">
        <f>SUM(D82:D85)</f>
        <v>259.8</v>
      </c>
      <c r="E86" s="23">
        <f>SUM(E82:E85)</f>
        <v>134</v>
      </c>
      <c r="F86" s="23">
        <f>SUM(F82:F85)</f>
        <v>119</v>
      </c>
      <c r="G86" s="23">
        <f>SUM(G82:G85)</f>
        <v>362.40000000000003</v>
      </c>
    </row>
    <row r="87" spans="1:7" ht="12.75">
      <c r="A87" s="17" t="s">
        <v>15</v>
      </c>
      <c r="B87" s="24"/>
      <c r="C87" s="25"/>
      <c r="D87" s="25"/>
      <c r="E87" s="25"/>
      <c r="F87" s="25"/>
      <c r="G87" s="25"/>
    </row>
    <row r="88" spans="1:7" ht="12.75">
      <c r="A88" s="20"/>
      <c r="B88" s="15" t="s">
        <v>46</v>
      </c>
      <c r="C88" s="8">
        <v>0</v>
      </c>
      <c r="D88" s="7">
        <f>C88*1.8</f>
        <v>0</v>
      </c>
      <c r="E88" s="7">
        <v>0</v>
      </c>
      <c r="F88" s="8">
        <v>0</v>
      </c>
      <c r="G88" s="7">
        <f>(E88+F88)*1.8</f>
        <v>0</v>
      </c>
    </row>
    <row r="89" spans="1:7" ht="12.75">
      <c r="A89" s="20"/>
      <c r="B89" s="15" t="s">
        <v>47</v>
      </c>
      <c r="C89" s="8">
        <v>2</v>
      </c>
      <c r="D89" s="7">
        <f>C89*1.8</f>
        <v>3.6</v>
      </c>
      <c r="E89" s="7">
        <v>0</v>
      </c>
      <c r="F89" s="8">
        <v>0</v>
      </c>
      <c r="G89" s="7">
        <f>(E89+F89)*1.8</f>
        <v>0</v>
      </c>
    </row>
    <row r="90" spans="1:7" ht="12.75">
      <c r="A90" s="20"/>
      <c r="B90" s="15" t="s">
        <v>48</v>
      </c>
      <c r="C90" s="8">
        <v>26</v>
      </c>
      <c r="D90" s="7">
        <f>C90*1.2</f>
        <v>31.2</v>
      </c>
      <c r="E90" s="7">
        <v>9</v>
      </c>
      <c r="F90" s="8">
        <v>11</v>
      </c>
      <c r="G90" s="7">
        <f>(E90+F90)*1.2</f>
        <v>24</v>
      </c>
    </row>
    <row r="91" spans="1:7" ht="12.75">
      <c r="A91" s="20"/>
      <c r="B91" s="15" t="s">
        <v>49</v>
      </c>
      <c r="C91" s="8">
        <v>0</v>
      </c>
      <c r="D91" s="7">
        <f>C91*1.8</f>
        <v>0</v>
      </c>
      <c r="E91" s="8">
        <v>0</v>
      </c>
      <c r="F91" s="8">
        <v>0</v>
      </c>
      <c r="G91" s="7">
        <f>(E91+F91)*1.8</f>
        <v>0</v>
      </c>
    </row>
    <row r="92" spans="1:7" ht="13.5" thickBot="1">
      <c r="A92" s="26"/>
      <c r="B92" s="27" t="s">
        <v>35</v>
      </c>
      <c r="C92" s="23">
        <f>SUM(C88:C91)</f>
        <v>28</v>
      </c>
      <c r="D92" s="23">
        <f>SUM(D88:D91)</f>
        <v>34.8</v>
      </c>
      <c r="E92" s="23">
        <f>SUM(E88:E91)</f>
        <v>9</v>
      </c>
      <c r="F92" s="23">
        <f>SUM(F88:F91)</f>
        <v>11</v>
      </c>
      <c r="G92" s="23">
        <f>SUM(G88:G91)</f>
        <v>24</v>
      </c>
    </row>
    <row r="93" spans="1:7" ht="12.75">
      <c r="A93" s="17" t="s">
        <v>16</v>
      </c>
      <c r="B93" s="24"/>
      <c r="C93" s="25"/>
      <c r="D93" s="25"/>
      <c r="E93" s="25"/>
      <c r="F93" s="25"/>
      <c r="G93" s="25"/>
    </row>
    <row r="94" spans="1:7" ht="12.75">
      <c r="A94" s="20"/>
      <c r="B94" s="15" t="s">
        <v>46</v>
      </c>
      <c r="C94" s="8">
        <v>0</v>
      </c>
      <c r="D94" s="7">
        <f>C94*1.8</f>
        <v>0</v>
      </c>
      <c r="E94" s="7">
        <v>2</v>
      </c>
      <c r="F94" s="8">
        <v>1</v>
      </c>
      <c r="G94" s="7">
        <f>(E94+F94)*1.8</f>
        <v>5.4</v>
      </c>
    </row>
    <row r="95" spans="1:7" ht="12.75">
      <c r="A95" s="20"/>
      <c r="B95" s="15" t="s">
        <v>47</v>
      </c>
      <c r="C95" s="8">
        <v>3</v>
      </c>
      <c r="D95" s="7">
        <f>C95*1.8</f>
        <v>5.4</v>
      </c>
      <c r="E95" s="7">
        <v>1</v>
      </c>
      <c r="F95" s="8">
        <v>0</v>
      </c>
      <c r="G95" s="7">
        <f>(E95+F95)*1.8</f>
        <v>1.8</v>
      </c>
    </row>
    <row r="96" spans="1:7" ht="12.75">
      <c r="A96" s="20"/>
      <c r="B96" s="15" t="s">
        <v>48</v>
      </c>
      <c r="C96" s="8">
        <v>13</v>
      </c>
      <c r="D96" s="7">
        <f>C96*1.2</f>
        <v>15.6</v>
      </c>
      <c r="E96" s="7">
        <v>10</v>
      </c>
      <c r="F96" s="8">
        <v>11</v>
      </c>
      <c r="G96" s="7">
        <f>(E96+F96)*1.2</f>
        <v>25.2</v>
      </c>
    </row>
    <row r="97" spans="1:7" ht="12.75">
      <c r="A97" s="20"/>
      <c r="B97" s="15" t="s">
        <v>49</v>
      </c>
      <c r="C97" s="8">
        <v>0</v>
      </c>
      <c r="D97" s="7">
        <f>C97*1.8</f>
        <v>0</v>
      </c>
      <c r="E97" s="8">
        <v>1</v>
      </c>
      <c r="F97" s="8">
        <v>0</v>
      </c>
      <c r="G97" s="7">
        <f>(E97+F97)*1.8</f>
        <v>1.8</v>
      </c>
    </row>
    <row r="98" spans="1:7" ht="13.5" thickBot="1">
      <c r="A98" s="26"/>
      <c r="B98" s="27" t="s">
        <v>35</v>
      </c>
      <c r="C98" s="23">
        <f>SUM(C94:C97)</f>
        <v>16</v>
      </c>
      <c r="D98" s="23">
        <f>SUM(D94:D97)</f>
        <v>21</v>
      </c>
      <c r="E98" s="23">
        <f>SUM(E94:E97)</f>
        <v>14</v>
      </c>
      <c r="F98" s="23">
        <f>SUM(F94:F97)</f>
        <v>12</v>
      </c>
      <c r="G98" s="23">
        <f>SUM(G94:G97)</f>
        <v>34.199999999999996</v>
      </c>
    </row>
    <row r="99" spans="1:7" ht="12.75">
      <c r="A99" s="17" t="s">
        <v>17</v>
      </c>
      <c r="B99" s="24"/>
      <c r="C99" s="25"/>
      <c r="D99" s="25"/>
      <c r="E99" s="25"/>
      <c r="F99" s="25"/>
      <c r="G99" s="25"/>
    </row>
    <row r="100" spans="1:7" ht="12.75">
      <c r="A100" s="20"/>
      <c r="B100" s="15" t="s">
        <v>46</v>
      </c>
      <c r="C100" s="8">
        <v>1</v>
      </c>
      <c r="D100" s="7">
        <f>C100*1.8</f>
        <v>1.8</v>
      </c>
      <c r="E100" s="7">
        <v>2</v>
      </c>
      <c r="F100" s="8">
        <v>2</v>
      </c>
      <c r="G100" s="7">
        <f>(E100+F100)*1.8</f>
        <v>7.2</v>
      </c>
    </row>
    <row r="101" spans="1:7" ht="12.75">
      <c r="A101" s="20"/>
      <c r="B101" s="15" t="s">
        <v>47</v>
      </c>
      <c r="C101" s="8">
        <v>5</v>
      </c>
      <c r="D101" s="7">
        <f>C101*1.8</f>
        <v>9</v>
      </c>
      <c r="E101" s="7">
        <v>0</v>
      </c>
      <c r="F101" s="8">
        <v>1</v>
      </c>
      <c r="G101" s="7">
        <f>(E101+F101)*1.8</f>
        <v>1.8</v>
      </c>
    </row>
    <row r="102" spans="1:7" ht="12.75">
      <c r="A102" s="20"/>
      <c r="B102" s="15" t="s">
        <v>48</v>
      </c>
      <c r="C102" s="8">
        <v>19</v>
      </c>
      <c r="D102" s="7">
        <f>C102*1.2</f>
        <v>22.8</v>
      </c>
      <c r="E102" s="7">
        <v>24</v>
      </c>
      <c r="F102" s="8">
        <v>16</v>
      </c>
      <c r="G102" s="7">
        <f>(E102+F102)*1.2</f>
        <v>48</v>
      </c>
    </row>
    <row r="103" spans="1:7" ht="12.75">
      <c r="A103" s="20"/>
      <c r="B103" s="15" t="s">
        <v>49</v>
      </c>
      <c r="C103" s="8">
        <v>0</v>
      </c>
      <c r="D103" s="7">
        <f>C103*1.8</f>
        <v>0</v>
      </c>
      <c r="E103" s="8">
        <v>3</v>
      </c>
      <c r="F103" s="8">
        <v>1</v>
      </c>
      <c r="G103" s="7">
        <f>(E103+F103)*1.8</f>
        <v>7.2</v>
      </c>
    </row>
    <row r="104" spans="1:7" ht="13.5" thickBot="1">
      <c r="A104" s="26"/>
      <c r="B104" s="27" t="s">
        <v>35</v>
      </c>
      <c r="C104" s="23">
        <f>SUM(C100:C103)</f>
        <v>25</v>
      </c>
      <c r="D104" s="23">
        <f>SUM(D100:D103)</f>
        <v>33.6</v>
      </c>
      <c r="E104" s="23">
        <f>SUM(E100:E103)</f>
        <v>29</v>
      </c>
      <c r="F104" s="23">
        <f>SUM(F100:F103)</f>
        <v>20</v>
      </c>
      <c r="G104" s="23">
        <f>SUM(G100:G103)</f>
        <v>64.2</v>
      </c>
    </row>
    <row r="105" spans="1:7" ht="12.75">
      <c r="A105" s="17" t="s">
        <v>18</v>
      </c>
      <c r="B105" s="24"/>
      <c r="C105" s="25"/>
      <c r="D105" s="25"/>
      <c r="E105" s="25"/>
      <c r="F105" s="25"/>
      <c r="G105" s="25"/>
    </row>
    <row r="106" spans="1:7" ht="12.75">
      <c r="A106" s="20"/>
      <c r="B106" s="15" t="s">
        <v>46</v>
      </c>
      <c r="C106" s="8">
        <v>0</v>
      </c>
      <c r="D106" s="7">
        <f>C106*1.8</f>
        <v>0</v>
      </c>
      <c r="E106" s="7">
        <v>0</v>
      </c>
      <c r="F106" s="8">
        <v>0</v>
      </c>
      <c r="G106" s="7">
        <f>(E106+F106)*1.8</f>
        <v>0</v>
      </c>
    </row>
    <row r="107" spans="1:7" ht="12.75">
      <c r="A107" s="20"/>
      <c r="B107" s="15" t="s">
        <v>47</v>
      </c>
      <c r="C107" s="8">
        <v>1</v>
      </c>
      <c r="D107" s="7">
        <f>C107*1.8</f>
        <v>1.8</v>
      </c>
      <c r="E107" s="7">
        <v>1</v>
      </c>
      <c r="F107" s="8">
        <v>0</v>
      </c>
      <c r="G107" s="7">
        <f>(E107+F107)*1.8</f>
        <v>1.8</v>
      </c>
    </row>
    <row r="108" spans="1:7" ht="12.75">
      <c r="A108" s="20"/>
      <c r="B108" s="15" t="s">
        <v>48</v>
      </c>
      <c r="C108" s="8">
        <v>7</v>
      </c>
      <c r="D108" s="7">
        <f>C108*1.2</f>
        <v>8.4</v>
      </c>
      <c r="E108" s="7">
        <v>1</v>
      </c>
      <c r="F108" s="8">
        <v>5</v>
      </c>
      <c r="G108" s="7">
        <f>(E108+F108)*1.2</f>
        <v>7.199999999999999</v>
      </c>
    </row>
    <row r="109" spans="1:7" ht="12.75">
      <c r="A109" s="20"/>
      <c r="B109" s="15" t="s">
        <v>49</v>
      </c>
      <c r="C109" s="8">
        <v>0</v>
      </c>
      <c r="D109" s="7">
        <f>C109*1.8</f>
        <v>0</v>
      </c>
      <c r="E109" s="8">
        <v>1</v>
      </c>
      <c r="F109" s="8">
        <v>1</v>
      </c>
      <c r="G109" s="7">
        <f>(E109+F109)*1.8</f>
        <v>3.6</v>
      </c>
    </row>
    <row r="110" spans="1:7" ht="13.5" thickBot="1">
      <c r="A110" s="26"/>
      <c r="B110" s="27" t="s">
        <v>35</v>
      </c>
      <c r="C110" s="23">
        <f>SUM(C106:C109)</f>
        <v>8</v>
      </c>
      <c r="D110" s="23">
        <f>SUM(D106:D109)</f>
        <v>10.200000000000001</v>
      </c>
      <c r="E110" s="23">
        <f>SUM(E106:E109)</f>
        <v>3</v>
      </c>
      <c r="F110" s="23">
        <f>SUM(F106:F109)</f>
        <v>6</v>
      </c>
      <c r="G110" s="23">
        <f>SUM(G106:G109)</f>
        <v>12.6</v>
      </c>
    </row>
    <row r="111" spans="1:7" ht="12.75">
      <c r="A111" s="17" t="s">
        <v>19</v>
      </c>
      <c r="B111" s="24"/>
      <c r="C111" s="25"/>
      <c r="D111" s="25"/>
      <c r="E111" s="25"/>
      <c r="F111" s="25"/>
      <c r="G111" s="25"/>
    </row>
    <row r="112" spans="1:7" ht="12.75">
      <c r="A112" s="20"/>
      <c r="B112" s="15" t="s">
        <v>46</v>
      </c>
      <c r="C112" s="8">
        <v>33</v>
      </c>
      <c r="D112" s="7">
        <f>C112*1.8</f>
        <v>59.4</v>
      </c>
      <c r="E112" s="7">
        <v>28</v>
      </c>
      <c r="F112" s="8">
        <v>10</v>
      </c>
      <c r="G112" s="7">
        <f>(E112+F112)*1.8</f>
        <v>68.4</v>
      </c>
    </row>
    <row r="113" spans="1:7" ht="12.75">
      <c r="A113" s="20"/>
      <c r="B113" s="15" t="s">
        <v>47</v>
      </c>
      <c r="C113" s="8">
        <v>268</v>
      </c>
      <c r="D113" s="7">
        <f>C113*1.8</f>
        <v>482.40000000000003</v>
      </c>
      <c r="E113" s="7">
        <v>113</v>
      </c>
      <c r="F113" s="8">
        <v>104</v>
      </c>
      <c r="G113" s="7">
        <f>(E113+F113)*1.8</f>
        <v>390.6</v>
      </c>
    </row>
    <row r="114" spans="1:7" ht="12.75">
      <c r="A114" s="20"/>
      <c r="B114" s="15" t="s">
        <v>48</v>
      </c>
      <c r="C114" s="8">
        <v>356</v>
      </c>
      <c r="D114" s="7">
        <f>C114*1.2</f>
        <v>427.2</v>
      </c>
      <c r="E114" s="7">
        <v>233</v>
      </c>
      <c r="F114" s="8">
        <v>205</v>
      </c>
      <c r="G114" s="7">
        <f>(E114+F114)*1.2</f>
        <v>525.6</v>
      </c>
    </row>
    <row r="115" spans="1:7" ht="12.75">
      <c r="A115" s="20"/>
      <c r="B115" s="15" t="s">
        <v>49</v>
      </c>
      <c r="C115" s="8">
        <v>0</v>
      </c>
      <c r="D115" s="7">
        <f>C115*1.8</f>
        <v>0</v>
      </c>
      <c r="E115" s="8">
        <v>13</v>
      </c>
      <c r="F115" s="8">
        <v>9</v>
      </c>
      <c r="G115" s="7">
        <f>(E115+F115)*1.8</f>
        <v>39.6</v>
      </c>
    </row>
    <row r="116" spans="1:7" ht="13.5" thickBot="1">
      <c r="A116" s="26"/>
      <c r="B116" s="27" t="s">
        <v>35</v>
      </c>
      <c r="C116" s="23">
        <f>SUM(C112:C115)</f>
        <v>657</v>
      </c>
      <c r="D116" s="23">
        <f>SUM(D112:D115)</f>
        <v>969</v>
      </c>
      <c r="E116" s="23">
        <f>SUM(E112:E115)</f>
        <v>387</v>
      </c>
      <c r="F116" s="23">
        <f>SUM(F112:F115)</f>
        <v>328</v>
      </c>
      <c r="G116" s="23">
        <f>SUM(G112:G115)</f>
        <v>1024.2</v>
      </c>
    </row>
    <row r="117" spans="1:7" ht="12.75">
      <c r="A117" s="17" t="s">
        <v>20</v>
      </c>
      <c r="B117" s="24"/>
      <c r="C117" s="25"/>
      <c r="D117" s="25"/>
      <c r="E117" s="25"/>
      <c r="F117" s="25"/>
      <c r="G117" s="25"/>
    </row>
    <row r="118" spans="1:7" ht="12.75">
      <c r="A118" s="20"/>
      <c r="B118" s="15" t="s">
        <v>46</v>
      </c>
      <c r="C118" s="8">
        <v>3</v>
      </c>
      <c r="D118" s="7">
        <f>C118*1.8</f>
        <v>5.4</v>
      </c>
      <c r="E118" s="7">
        <v>1</v>
      </c>
      <c r="F118" s="8">
        <v>0</v>
      </c>
      <c r="G118" s="7">
        <f>(E118+F118)*1.8</f>
        <v>1.8</v>
      </c>
    </row>
    <row r="119" spans="1:7" ht="12.75">
      <c r="A119" s="20"/>
      <c r="B119" s="15" t="s">
        <v>47</v>
      </c>
      <c r="C119" s="8">
        <v>13</v>
      </c>
      <c r="D119" s="7">
        <f>C119*1.8</f>
        <v>23.400000000000002</v>
      </c>
      <c r="E119" s="7">
        <v>4</v>
      </c>
      <c r="F119" s="8">
        <v>5</v>
      </c>
      <c r="G119" s="7">
        <f>(E119+F119)*1.8</f>
        <v>16.2</v>
      </c>
    </row>
    <row r="120" spans="1:7" ht="12.75">
      <c r="A120" s="20"/>
      <c r="B120" s="15" t="s">
        <v>48</v>
      </c>
      <c r="C120" s="8">
        <v>37</v>
      </c>
      <c r="D120" s="7">
        <f>C120*1.2</f>
        <v>44.4</v>
      </c>
      <c r="E120" s="7">
        <v>22</v>
      </c>
      <c r="F120" s="8">
        <v>17</v>
      </c>
      <c r="G120" s="7">
        <f>(E120+F120)*1.2</f>
        <v>46.8</v>
      </c>
    </row>
    <row r="121" spans="1:7" ht="12.75">
      <c r="A121" s="20"/>
      <c r="B121" s="15" t="s">
        <v>49</v>
      </c>
      <c r="C121" s="8">
        <v>0</v>
      </c>
      <c r="D121" s="7">
        <f>C121*1.8</f>
        <v>0</v>
      </c>
      <c r="E121" s="8">
        <v>3</v>
      </c>
      <c r="F121" s="8">
        <v>2</v>
      </c>
      <c r="G121" s="7">
        <f>(E121+F121)*1.8</f>
        <v>9</v>
      </c>
    </row>
    <row r="122" spans="1:7" ht="13.5" thickBot="1">
      <c r="A122" s="26"/>
      <c r="B122" s="27" t="s">
        <v>35</v>
      </c>
      <c r="C122" s="23">
        <f>SUM(C118:C121)</f>
        <v>53</v>
      </c>
      <c r="D122" s="23">
        <f>SUM(D118:D121)</f>
        <v>73.2</v>
      </c>
      <c r="E122" s="23">
        <f>SUM(E118:E121)</f>
        <v>30</v>
      </c>
      <c r="F122" s="23">
        <f>SUM(F118:F121)</f>
        <v>24</v>
      </c>
      <c r="G122" s="23">
        <f>SUM(G118:G121)</f>
        <v>73.8</v>
      </c>
    </row>
    <row r="123" spans="1:7" ht="12.75">
      <c r="A123" s="17" t="s">
        <v>21</v>
      </c>
      <c r="B123" s="24"/>
      <c r="C123" s="25"/>
      <c r="D123" s="25"/>
      <c r="E123" s="25"/>
      <c r="F123" s="25"/>
      <c r="G123" s="25"/>
    </row>
    <row r="124" spans="1:7" ht="12.75">
      <c r="A124" s="20"/>
      <c r="B124" s="15" t="s">
        <v>46</v>
      </c>
      <c r="C124" s="8">
        <v>1</v>
      </c>
      <c r="D124" s="7">
        <f>C124*1.8</f>
        <v>1.8</v>
      </c>
      <c r="E124" s="7">
        <v>2</v>
      </c>
      <c r="F124" s="8">
        <v>2</v>
      </c>
      <c r="G124" s="7">
        <f>(E124+F124)*1.8</f>
        <v>7.2</v>
      </c>
    </row>
    <row r="125" spans="1:7" ht="12.75">
      <c r="A125" s="20"/>
      <c r="B125" s="15" t="s">
        <v>47</v>
      </c>
      <c r="C125" s="8">
        <v>19</v>
      </c>
      <c r="D125" s="7">
        <f>C125*1.8</f>
        <v>34.2</v>
      </c>
      <c r="E125" s="7">
        <v>9</v>
      </c>
      <c r="F125" s="8">
        <v>5</v>
      </c>
      <c r="G125" s="7">
        <f>(E125+F125)*1.8</f>
        <v>25.2</v>
      </c>
    </row>
    <row r="126" spans="1:7" ht="12.75">
      <c r="A126" s="20"/>
      <c r="B126" s="15" t="s">
        <v>48</v>
      </c>
      <c r="C126" s="8">
        <v>33</v>
      </c>
      <c r="D126" s="7">
        <f>C126*1.2</f>
        <v>39.6</v>
      </c>
      <c r="E126" s="7">
        <v>29</v>
      </c>
      <c r="F126" s="8">
        <v>26</v>
      </c>
      <c r="G126" s="7">
        <f>(E126+F126)*1.2</f>
        <v>66</v>
      </c>
    </row>
    <row r="127" spans="1:7" ht="12.75">
      <c r="A127" s="20"/>
      <c r="B127" s="15" t="s">
        <v>49</v>
      </c>
      <c r="C127" s="8">
        <v>0</v>
      </c>
      <c r="D127" s="7">
        <f>C127*1.8</f>
        <v>0</v>
      </c>
      <c r="E127" s="8">
        <v>0</v>
      </c>
      <c r="F127" s="8">
        <v>0</v>
      </c>
      <c r="G127" s="7">
        <f>(E127+F127)*1.8</f>
        <v>0</v>
      </c>
    </row>
    <row r="128" spans="1:7" ht="13.5" thickBot="1">
      <c r="A128" s="26"/>
      <c r="B128" s="27" t="s">
        <v>35</v>
      </c>
      <c r="C128" s="23">
        <f>SUM(C124:C127)</f>
        <v>53</v>
      </c>
      <c r="D128" s="23">
        <f>SUM(D124:D127)</f>
        <v>75.6</v>
      </c>
      <c r="E128" s="23">
        <f>SUM(E124:E127)</f>
        <v>40</v>
      </c>
      <c r="F128" s="23">
        <f>SUM(F124:F127)</f>
        <v>33</v>
      </c>
      <c r="G128" s="23">
        <f>SUM(G124:G127)</f>
        <v>98.4</v>
      </c>
    </row>
    <row r="129" spans="1:7" ht="12.75">
      <c r="A129" s="17" t="s">
        <v>22</v>
      </c>
      <c r="B129" s="24"/>
      <c r="C129" s="25"/>
      <c r="D129" s="25"/>
      <c r="E129" s="25"/>
      <c r="F129" s="25"/>
      <c r="G129" s="25"/>
    </row>
    <row r="130" spans="1:7" ht="12.75">
      <c r="A130" s="20"/>
      <c r="B130" s="15" t="s">
        <v>46</v>
      </c>
      <c r="C130" s="8">
        <v>0</v>
      </c>
      <c r="D130" s="7">
        <f>C130*1.8</f>
        <v>0</v>
      </c>
      <c r="E130" s="7">
        <v>0</v>
      </c>
      <c r="F130" s="8">
        <v>0</v>
      </c>
      <c r="G130" s="7">
        <f>(E130+F130)*1.8</f>
        <v>0</v>
      </c>
    </row>
    <row r="131" spans="1:7" ht="12.75">
      <c r="A131" s="20"/>
      <c r="B131" s="15" t="s">
        <v>47</v>
      </c>
      <c r="C131" s="8">
        <v>1</v>
      </c>
      <c r="D131" s="7">
        <f>C131*1.8</f>
        <v>1.8</v>
      </c>
      <c r="E131" s="7">
        <v>1</v>
      </c>
      <c r="F131" s="8">
        <v>1</v>
      </c>
      <c r="G131" s="7">
        <f>(E131+F131)*1.8</f>
        <v>3.6</v>
      </c>
    </row>
    <row r="132" spans="1:7" ht="12.75">
      <c r="A132" s="20"/>
      <c r="B132" s="15" t="s">
        <v>48</v>
      </c>
      <c r="C132" s="8">
        <v>4</v>
      </c>
      <c r="D132" s="7">
        <f>C132*1.2</f>
        <v>4.8</v>
      </c>
      <c r="E132" s="7">
        <v>0</v>
      </c>
      <c r="F132" s="8">
        <v>0</v>
      </c>
      <c r="G132" s="7">
        <f>(E132+F132)*1.2</f>
        <v>0</v>
      </c>
    </row>
    <row r="133" spans="1:7" ht="12.75">
      <c r="A133" s="20"/>
      <c r="B133" s="15" t="s">
        <v>49</v>
      </c>
      <c r="C133" s="8">
        <v>0</v>
      </c>
      <c r="D133" s="7">
        <f>C133*1.8</f>
        <v>0</v>
      </c>
      <c r="E133" s="8">
        <v>1</v>
      </c>
      <c r="F133" s="8">
        <v>1</v>
      </c>
      <c r="G133" s="7">
        <f>(E133+F133)*1.8</f>
        <v>3.6</v>
      </c>
    </row>
    <row r="134" spans="1:7" ht="13.5" thickBot="1">
      <c r="A134" s="26"/>
      <c r="B134" s="27" t="s">
        <v>35</v>
      </c>
      <c r="C134" s="23">
        <f>SUM(C130:C133)</f>
        <v>5</v>
      </c>
      <c r="D134" s="23">
        <f>SUM(D130:D133)</f>
        <v>6.6</v>
      </c>
      <c r="E134" s="23">
        <f>SUM(E130:E133)</f>
        <v>2</v>
      </c>
      <c r="F134" s="23">
        <f>SUM(F130:F133)</f>
        <v>2</v>
      </c>
      <c r="G134" s="23">
        <f>SUM(G130:G133)</f>
        <v>7.2</v>
      </c>
    </row>
    <row r="135" spans="1:7" ht="12.75">
      <c r="A135" s="17" t="s">
        <v>23</v>
      </c>
      <c r="B135" s="24"/>
      <c r="C135" s="25"/>
      <c r="D135" s="25"/>
      <c r="E135" s="25"/>
      <c r="F135" s="25"/>
      <c r="G135" s="25"/>
    </row>
    <row r="136" spans="1:7" ht="12.75">
      <c r="A136" s="20"/>
      <c r="B136" s="15" t="s">
        <v>46</v>
      </c>
      <c r="C136" s="8">
        <v>6</v>
      </c>
      <c r="D136" s="7">
        <f>C136*1.8</f>
        <v>10.8</v>
      </c>
      <c r="E136" s="7">
        <v>6</v>
      </c>
      <c r="F136" s="8">
        <v>2</v>
      </c>
      <c r="G136" s="7">
        <f>(E136+F136)*1.8</f>
        <v>14.4</v>
      </c>
    </row>
    <row r="137" spans="1:7" ht="12.75">
      <c r="A137" s="20"/>
      <c r="B137" s="15" t="s">
        <v>47</v>
      </c>
      <c r="C137" s="8">
        <v>68</v>
      </c>
      <c r="D137" s="7">
        <f>C137*1.8</f>
        <v>122.4</v>
      </c>
      <c r="E137" s="7">
        <v>34</v>
      </c>
      <c r="F137" s="8">
        <v>20</v>
      </c>
      <c r="G137" s="7">
        <f>(E137+F137)*1.8</f>
        <v>97.2</v>
      </c>
    </row>
    <row r="138" spans="1:7" ht="12.75">
      <c r="A138" s="20"/>
      <c r="B138" s="15" t="s">
        <v>48</v>
      </c>
      <c r="C138" s="8">
        <v>108</v>
      </c>
      <c r="D138" s="7">
        <f>C138*1.2</f>
        <v>129.6</v>
      </c>
      <c r="E138" s="7">
        <v>29</v>
      </c>
      <c r="F138" s="8">
        <v>40</v>
      </c>
      <c r="G138" s="7">
        <f>(E138+F138)*1.2</f>
        <v>82.8</v>
      </c>
    </row>
    <row r="139" spans="1:7" ht="12.75">
      <c r="A139" s="20"/>
      <c r="B139" s="15" t="s">
        <v>49</v>
      </c>
      <c r="C139" s="8">
        <v>7</v>
      </c>
      <c r="D139" s="7">
        <f>C139*1.8</f>
        <v>12.6</v>
      </c>
      <c r="E139" s="8">
        <v>11</v>
      </c>
      <c r="F139" s="8">
        <v>11</v>
      </c>
      <c r="G139" s="7">
        <f>(E139+F139)*1.8</f>
        <v>39.6</v>
      </c>
    </row>
    <row r="140" spans="1:7" ht="13.5" thickBot="1">
      <c r="A140" s="26"/>
      <c r="B140" s="27" t="s">
        <v>35</v>
      </c>
      <c r="C140" s="23">
        <f>SUM(C136:C139)</f>
        <v>189</v>
      </c>
      <c r="D140" s="23">
        <f>SUM(D136:D139)</f>
        <v>275.40000000000003</v>
      </c>
      <c r="E140" s="23">
        <f>SUM(E136:E139)</f>
        <v>80</v>
      </c>
      <c r="F140" s="23">
        <f>SUM(F136:F139)</f>
        <v>73</v>
      </c>
      <c r="G140" s="23">
        <f>SUM(G136:G139)</f>
        <v>234</v>
      </c>
    </row>
    <row r="141" spans="1:7" ht="12.75">
      <c r="A141" s="17" t="s">
        <v>24</v>
      </c>
      <c r="B141" s="24"/>
      <c r="C141" s="25"/>
      <c r="D141" s="25"/>
      <c r="E141" s="25"/>
      <c r="F141" s="25"/>
      <c r="G141" s="25"/>
    </row>
    <row r="142" spans="1:7" ht="12.75">
      <c r="A142" s="20"/>
      <c r="B142" s="15" t="s">
        <v>46</v>
      </c>
      <c r="C142" s="8">
        <v>0</v>
      </c>
      <c r="D142" s="7">
        <f>C142*1.8</f>
        <v>0</v>
      </c>
      <c r="E142" s="7">
        <v>0</v>
      </c>
      <c r="F142" s="8">
        <v>0</v>
      </c>
      <c r="G142" s="7">
        <f>(E142+F142)*1.8</f>
        <v>0</v>
      </c>
    </row>
    <row r="143" spans="1:7" ht="12.75">
      <c r="A143" s="20"/>
      <c r="B143" s="15" t="s">
        <v>47</v>
      </c>
      <c r="C143" s="8">
        <v>1</v>
      </c>
      <c r="D143" s="7">
        <f>C143*1.8</f>
        <v>1.8</v>
      </c>
      <c r="E143" s="7">
        <v>0</v>
      </c>
      <c r="F143" s="8">
        <v>1</v>
      </c>
      <c r="G143" s="7">
        <f>(E143+F143)*1.8</f>
        <v>1.8</v>
      </c>
    </row>
    <row r="144" spans="1:7" ht="12.75">
      <c r="A144" s="20"/>
      <c r="B144" s="15" t="s">
        <v>48</v>
      </c>
      <c r="C144" s="8">
        <v>3</v>
      </c>
      <c r="D144" s="7">
        <f>C144*1.2</f>
        <v>3.5999999999999996</v>
      </c>
      <c r="E144" s="7">
        <v>2</v>
      </c>
      <c r="F144" s="8">
        <v>0</v>
      </c>
      <c r="G144" s="7">
        <f>(E144+F144)*1.2</f>
        <v>2.4</v>
      </c>
    </row>
    <row r="145" spans="1:7" ht="12.75">
      <c r="A145" s="20"/>
      <c r="B145" s="15" t="s">
        <v>49</v>
      </c>
      <c r="C145" s="8">
        <v>0</v>
      </c>
      <c r="D145" s="7">
        <f>C145*1.8</f>
        <v>0</v>
      </c>
      <c r="E145" s="8">
        <v>0</v>
      </c>
      <c r="F145" s="8">
        <v>0</v>
      </c>
      <c r="G145" s="7">
        <f>(E145+F145)*1.8</f>
        <v>0</v>
      </c>
    </row>
    <row r="146" spans="1:7" ht="13.5" thickBot="1">
      <c r="A146" s="26"/>
      <c r="B146" s="27" t="s">
        <v>35</v>
      </c>
      <c r="C146" s="23">
        <f>SUM(C142:C145)</f>
        <v>4</v>
      </c>
      <c r="D146" s="23">
        <f>SUM(D142:D145)</f>
        <v>5.3999999999999995</v>
      </c>
      <c r="E146" s="23">
        <f>SUM(E142:E145)</f>
        <v>2</v>
      </c>
      <c r="F146" s="23">
        <f>SUM(F142:F145)</f>
        <v>1</v>
      </c>
      <c r="G146" s="23">
        <f>SUM(G142:G145)</f>
        <v>4.2</v>
      </c>
    </row>
    <row r="147" spans="1:7" ht="12.75">
      <c r="A147" s="17" t="s">
        <v>25</v>
      </c>
      <c r="B147" s="24"/>
      <c r="C147" s="25"/>
      <c r="D147" s="25"/>
      <c r="E147" s="25"/>
      <c r="F147" s="25"/>
      <c r="G147" s="25"/>
    </row>
    <row r="148" spans="1:7" ht="12.75">
      <c r="A148" s="20"/>
      <c r="B148" s="15" t="s">
        <v>46</v>
      </c>
      <c r="C148" s="8">
        <v>132</v>
      </c>
      <c r="D148" s="7">
        <f>C148*1.8</f>
        <v>237.6</v>
      </c>
      <c r="E148" s="7">
        <v>109</v>
      </c>
      <c r="F148" s="8">
        <v>73</v>
      </c>
      <c r="G148" s="7">
        <f>(E148+F148)*1.8</f>
        <v>327.6</v>
      </c>
    </row>
    <row r="149" spans="1:7" ht="12.75">
      <c r="A149" s="20"/>
      <c r="B149" s="15" t="s">
        <v>47</v>
      </c>
      <c r="C149" s="8">
        <v>1460</v>
      </c>
      <c r="D149" s="7">
        <f>C149*1.8</f>
        <v>2628</v>
      </c>
      <c r="E149" s="7">
        <v>640</v>
      </c>
      <c r="F149" s="8">
        <v>488</v>
      </c>
      <c r="G149" s="7">
        <f>(E149+F149)*1.8</f>
        <v>2030.4</v>
      </c>
    </row>
    <row r="150" spans="1:7" ht="12.75">
      <c r="A150" s="20"/>
      <c r="B150" s="15" t="s">
        <v>48</v>
      </c>
      <c r="C150" s="8">
        <v>1322</v>
      </c>
      <c r="D150" s="7">
        <f>C150*1.2</f>
        <v>1586.3999999999999</v>
      </c>
      <c r="E150" s="7">
        <v>892</v>
      </c>
      <c r="F150" s="8">
        <v>788</v>
      </c>
      <c r="G150" s="7">
        <f>(E150+F150)*1.2</f>
        <v>2016</v>
      </c>
    </row>
    <row r="151" spans="1:7" ht="12.75">
      <c r="A151" s="20"/>
      <c r="B151" s="15" t="s">
        <v>49</v>
      </c>
      <c r="C151" s="8">
        <v>3</v>
      </c>
      <c r="D151" s="7">
        <f>C151*1.8</f>
        <v>5.4</v>
      </c>
      <c r="E151" s="8">
        <v>52</v>
      </c>
      <c r="F151" s="8">
        <v>89</v>
      </c>
      <c r="G151" s="7">
        <f>(E151+F151)*1.8</f>
        <v>253.8</v>
      </c>
    </row>
    <row r="152" spans="1:7" ht="13.5" thickBot="1">
      <c r="A152" s="26"/>
      <c r="B152" s="27" t="s">
        <v>35</v>
      </c>
      <c r="C152" s="23">
        <f>SUM(C148:C151)</f>
        <v>2917</v>
      </c>
      <c r="D152" s="23">
        <f>SUM(D148:D151)</f>
        <v>4457.4</v>
      </c>
      <c r="E152" s="23">
        <f>SUM(E148:E151)</f>
        <v>1693</v>
      </c>
      <c r="F152" s="23">
        <f>SUM(F148:F151)</f>
        <v>1438</v>
      </c>
      <c r="G152" s="23">
        <f>SUM(G148:G151)</f>
        <v>4627.8</v>
      </c>
    </row>
    <row r="153" spans="1:7" ht="12.75">
      <c r="A153" s="17" t="s">
        <v>26</v>
      </c>
      <c r="B153" s="24"/>
      <c r="C153" s="25"/>
      <c r="D153" s="25"/>
      <c r="E153" s="25"/>
      <c r="F153" s="25"/>
      <c r="G153" s="25"/>
    </row>
    <row r="154" spans="1:7" ht="12.75">
      <c r="A154" s="20"/>
      <c r="B154" s="15" t="s">
        <v>46</v>
      </c>
      <c r="C154" s="8">
        <v>0</v>
      </c>
      <c r="D154" s="7">
        <f>C154*1.8</f>
        <v>0</v>
      </c>
      <c r="E154" s="7">
        <v>0</v>
      </c>
      <c r="F154" s="8">
        <v>0</v>
      </c>
      <c r="G154" s="7">
        <f>(E154+F154)*1.8</f>
        <v>0</v>
      </c>
    </row>
    <row r="155" spans="1:7" ht="12.75">
      <c r="A155" s="20"/>
      <c r="B155" s="15" t="s">
        <v>47</v>
      </c>
      <c r="C155" s="8">
        <v>1</v>
      </c>
      <c r="D155" s="7">
        <f>C155*1.8</f>
        <v>1.8</v>
      </c>
      <c r="E155" s="7">
        <v>0</v>
      </c>
      <c r="F155" s="8">
        <v>4</v>
      </c>
      <c r="G155" s="7">
        <f>(E155+F155)*1.8</f>
        <v>7.2</v>
      </c>
    </row>
    <row r="156" spans="1:7" ht="12.75">
      <c r="A156" s="20"/>
      <c r="B156" s="15" t="s">
        <v>48</v>
      </c>
      <c r="C156" s="8">
        <v>6</v>
      </c>
      <c r="D156" s="7">
        <f>C156*1.2</f>
        <v>7.199999999999999</v>
      </c>
      <c r="E156" s="7">
        <v>7</v>
      </c>
      <c r="F156" s="8">
        <v>0</v>
      </c>
      <c r="G156" s="7">
        <f>(E156+F156)*1.2</f>
        <v>8.4</v>
      </c>
    </row>
    <row r="157" spans="1:7" ht="12.75">
      <c r="A157" s="20"/>
      <c r="B157" s="15" t="s">
        <v>49</v>
      </c>
      <c r="C157" s="8">
        <v>0</v>
      </c>
      <c r="D157" s="7">
        <f>C157*1.8</f>
        <v>0</v>
      </c>
      <c r="E157" s="8">
        <v>3</v>
      </c>
      <c r="F157" s="8">
        <v>1</v>
      </c>
      <c r="G157" s="7">
        <f>(E157+F157)*1.8</f>
        <v>7.2</v>
      </c>
    </row>
    <row r="158" spans="1:7" ht="13.5" thickBot="1">
      <c r="A158" s="26"/>
      <c r="B158" s="27" t="s">
        <v>35</v>
      </c>
      <c r="C158" s="23">
        <f>SUM(C154:C157)</f>
        <v>7</v>
      </c>
      <c r="D158" s="23">
        <f>SUM(D154:D157)</f>
        <v>9</v>
      </c>
      <c r="E158" s="23">
        <f>SUM(E154:E157)</f>
        <v>10</v>
      </c>
      <c r="F158" s="23">
        <f>SUM(F154:F157)</f>
        <v>5</v>
      </c>
      <c r="G158" s="23">
        <f>SUM(G154:G157)</f>
        <v>22.8</v>
      </c>
    </row>
    <row r="159" spans="1:7" ht="12.75">
      <c r="A159" s="17" t="s">
        <v>27</v>
      </c>
      <c r="B159" s="24"/>
      <c r="C159" s="25"/>
      <c r="D159" s="25"/>
      <c r="E159" s="25"/>
      <c r="F159" s="25"/>
      <c r="G159" s="25"/>
    </row>
    <row r="160" spans="1:7" ht="12.75">
      <c r="A160" s="20"/>
      <c r="B160" s="15" t="s">
        <v>46</v>
      </c>
      <c r="C160" s="8">
        <v>2</v>
      </c>
      <c r="D160" s="7">
        <f>C160*1.8</f>
        <v>3.6</v>
      </c>
      <c r="E160" s="7">
        <v>0</v>
      </c>
      <c r="F160" s="8">
        <v>1</v>
      </c>
      <c r="G160" s="7">
        <f>(E160+F160)*1.8</f>
        <v>1.8</v>
      </c>
    </row>
    <row r="161" spans="1:7" ht="12.75">
      <c r="A161" s="20"/>
      <c r="B161" s="15" t="s">
        <v>47</v>
      </c>
      <c r="C161" s="8">
        <v>4</v>
      </c>
      <c r="D161" s="7">
        <f>C161*1.8</f>
        <v>7.2</v>
      </c>
      <c r="E161" s="7">
        <v>4</v>
      </c>
      <c r="F161" s="8">
        <v>5</v>
      </c>
      <c r="G161" s="7">
        <f>(E161+F161)*1.8</f>
        <v>16.2</v>
      </c>
    </row>
    <row r="162" spans="1:7" ht="12.75">
      <c r="A162" s="20"/>
      <c r="B162" s="15" t="s">
        <v>48</v>
      </c>
      <c r="C162" s="8">
        <v>32</v>
      </c>
      <c r="D162" s="7">
        <f>C162*1.2</f>
        <v>38.4</v>
      </c>
      <c r="E162" s="7">
        <v>19</v>
      </c>
      <c r="F162" s="8">
        <v>14</v>
      </c>
      <c r="G162" s="7">
        <f>(E162+F162)*1.2</f>
        <v>39.6</v>
      </c>
    </row>
    <row r="163" spans="1:7" ht="12.75">
      <c r="A163" s="20"/>
      <c r="B163" s="15" t="s">
        <v>49</v>
      </c>
      <c r="C163" s="8">
        <v>1</v>
      </c>
      <c r="D163" s="7">
        <f>C163*1.8</f>
        <v>1.8</v>
      </c>
      <c r="E163" s="8">
        <v>0</v>
      </c>
      <c r="F163" s="8">
        <v>3</v>
      </c>
      <c r="G163" s="7">
        <f>(E163+F163)*1.8</f>
        <v>5.4</v>
      </c>
    </row>
    <row r="164" spans="1:7" ht="13.5" thickBot="1">
      <c r="A164" s="26"/>
      <c r="B164" s="27" t="s">
        <v>35</v>
      </c>
      <c r="C164" s="23">
        <f>SUM(C160:C163)</f>
        <v>39</v>
      </c>
      <c r="D164" s="23">
        <f>SUM(D160:D163)</f>
        <v>51</v>
      </c>
      <c r="E164" s="23">
        <f>SUM(E160:E163)</f>
        <v>23</v>
      </c>
      <c r="F164" s="23">
        <f>SUM(F160:F163)</f>
        <v>23</v>
      </c>
      <c r="G164" s="23">
        <f>SUM(G160:G163)</f>
        <v>63</v>
      </c>
    </row>
    <row r="165" spans="1:7" ht="12.75">
      <c r="A165" s="17" t="s">
        <v>28</v>
      </c>
      <c r="B165" s="24"/>
      <c r="C165" s="25"/>
      <c r="D165" s="25"/>
      <c r="E165" s="25"/>
      <c r="F165" s="25"/>
      <c r="G165" s="25"/>
    </row>
    <row r="166" spans="1:7" ht="12.75">
      <c r="A166" s="20"/>
      <c r="B166" s="15" t="s">
        <v>46</v>
      </c>
      <c r="C166" s="8">
        <v>6</v>
      </c>
      <c r="D166" s="7">
        <f>C166*1.8</f>
        <v>10.8</v>
      </c>
      <c r="E166" s="7">
        <v>4</v>
      </c>
      <c r="F166" s="8">
        <v>3</v>
      </c>
      <c r="G166" s="7">
        <f>(E166+F166)*1.8</f>
        <v>12.6</v>
      </c>
    </row>
    <row r="167" spans="1:7" ht="12.75">
      <c r="A167" s="20"/>
      <c r="B167" s="15" t="s">
        <v>47</v>
      </c>
      <c r="C167" s="8">
        <v>7</v>
      </c>
      <c r="D167" s="7">
        <f>C167*1.8</f>
        <v>12.6</v>
      </c>
      <c r="E167" s="7">
        <v>3</v>
      </c>
      <c r="F167" s="8">
        <v>4</v>
      </c>
      <c r="G167" s="7">
        <f>(E167+F167)*1.8</f>
        <v>12.6</v>
      </c>
    </row>
    <row r="168" spans="1:7" ht="12.75">
      <c r="A168" s="20"/>
      <c r="B168" s="15" t="s">
        <v>48</v>
      </c>
      <c r="C168" s="8">
        <v>39</v>
      </c>
      <c r="D168" s="7">
        <f>C168*1.2</f>
        <v>46.8</v>
      </c>
      <c r="E168" s="7">
        <v>40</v>
      </c>
      <c r="F168" s="8">
        <v>24</v>
      </c>
      <c r="G168" s="7">
        <f>(E168+F168)*1.2</f>
        <v>76.8</v>
      </c>
    </row>
    <row r="169" spans="1:7" ht="12.75">
      <c r="A169" s="20"/>
      <c r="B169" s="15" t="s">
        <v>49</v>
      </c>
      <c r="C169" s="8">
        <v>1</v>
      </c>
      <c r="D169" s="7">
        <f>C169*1.8</f>
        <v>1.8</v>
      </c>
      <c r="E169" s="8">
        <v>1</v>
      </c>
      <c r="F169" s="8">
        <v>1</v>
      </c>
      <c r="G169" s="7">
        <f>(E169+F169)*1.8</f>
        <v>3.6</v>
      </c>
    </row>
    <row r="170" spans="1:7" ht="13.5" thickBot="1">
      <c r="A170" s="26"/>
      <c r="B170" s="27" t="s">
        <v>35</v>
      </c>
      <c r="C170" s="23">
        <f>SUM(C166:C169)</f>
        <v>53</v>
      </c>
      <c r="D170" s="23">
        <f>SUM(D166:D169)</f>
        <v>71.99999999999999</v>
      </c>
      <c r="E170" s="23">
        <f>SUM(E166:E169)</f>
        <v>48</v>
      </c>
      <c r="F170" s="23">
        <f>SUM(F166:F169)</f>
        <v>32</v>
      </c>
      <c r="G170" s="23">
        <f>SUM(G166:G169)</f>
        <v>105.6</v>
      </c>
    </row>
    <row r="171" spans="1:7" ht="12.75">
      <c r="A171" s="17" t="s">
        <v>29</v>
      </c>
      <c r="B171" s="24"/>
      <c r="C171" s="25"/>
      <c r="D171" s="25"/>
      <c r="E171" s="25"/>
      <c r="F171" s="25"/>
      <c r="G171" s="25"/>
    </row>
    <row r="172" spans="1:7" ht="12.75">
      <c r="A172" s="20"/>
      <c r="B172" s="15" t="s">
        <v>46</v>
      </c>
      <c r="C172" s="8">
        <v>0</v>
      </c>
      <c r="D172" s="7">
        <f>C172*1.8</f>
        <v>0</v>
      </c>
      <c r="E172" s="7">
        <v>0</v>
      </c>
      <c r="F172" s="8">
        <v>0</v>
      </c>
      <c r="G172" s="7">
        <f>(E172+F172)*1.8</f>
        <v>0</v>
      </c>
    </row>
    <row r="173" spans="1:7" ht="12.75">
      <c r="A173" s="20"/>
      <c r="B173" s="15" t="s">
        <v>47</v>
      </c>
      <c r="C173" s="8">
        <v>10</v>
      </c>
      <c r="D173" s="7">
        <f>C173*1.8</f>
        <v>18</v>
      </c>
      <c r="E173" s="7">
        <v>3</v>
      </c>
      <c r="F173" s="8">
        <v>3</v>
      </c>
      <c r="G173" s="7">
        <f>(E173+F173)*1.8</f>
        <v>10.8</v>
      </c>
    </row>
    <row r="174" spans="1:7" ht="12.75">
      <c r="A174" s="20"/>
      <c r="B174" s="15" t="s">
        <v>48</v>
      </c>
      <c r="C174" s="8">
        <v>24</v>
      </c>
      <c r="D174" s="7">
        <f>C174*1.2</f>
        <v>28.799999999999997</v>
      </c>
      <c r="E174" s="7">
        <v>11</v>
      </c>
      <c r="F174" s="8">
        <v>14</v>
      </c>
      <c r="G174" s="7">
        <f>(E174+F174)*1.2</f>
        <v>30</v>
      </c>
    </row>
    <row r="175" spans="1:7" ht="12.75">
      <c r="A175" s="20"/>
      <c r="B175" s="15" t="s">
        <v>49</v>
      </c>
      <c r="C175" s="8">
        <v>0</v>
      </c>
      <c r="D175" s="7">
        <f>C175*1.8</f>
        <v>0</v>
      </c>
      <c r="E175" s="8">
        <v>1</v>
      </c>
      <c r="F175" s="8">
        <v>1</v>
      </c>
      <c r="G175" s="7">
        <f>(E175+F175)*1.8</f>
        <v>3.6</v>
      </c>
    </row>
    <row r="176" spans="1:7" ht="13.5" thickBot="1">
      <c r="A176" s="26"/>
      <c r="B176" s="27" t="s">
        <v>35</v>
      </c>
      <c r="C176" s="23">
        <f>SUM(C172:C175)</f>
        <v>34</v>
      </c>
      <c r="D176" s="23">
        <f>SUM(D172:D175)</f>
        <v>46.8</v>
      </c>
      <c r="E176" s="23">
        <f>SUM(E172:E175)</f>
        <v>15</v>
      </c>
      <c r="F176" s="23">
        <f>SUM(F172:F175)</f>
        <v>18</v>
      </c>
      <c r="G176" s="23">
        <f>SUM(G172:G175)</f>
        <v>44.4</v>
      </c>
    </row>
    <row r="177" spans="1:7" ht="12.75">
      <c r="A177" s="17" t="s">
        <v>30</v>
      </c>
      <c r="B177" s="24"/>
      <c r="C177" s="25"/>
      <c r="D177" s="25"/>
      <c r="E177" s="25"/>
      <c r="F177" s="25"/>
      <c r="G177" s="25"/>
    </row>
    <row r="178" spans="1:7" ht="12.75">
      <c r="A178" s="20"/>
      <c r="B178" s="15" t="s">
        <v>46</v>
      </c>
      <c r="C178" s="8">
        <v>0</v>
      </c>
      <c r="D178" s="7">
        <f>C178*1.8</f>
        <v>0</v>
      </c>
      <c r="E178" s="7">
        <v>0</v>
      </c>
      <c r="F178" s="8">
        <v>0</v>
      </c>
      <c r="G178" s="7">
        <f>(E178+F178)*1.8</f>
        <v>0</v>
      </c>
    </row>
    <row r="179" spans="1:7" ht="12.75">
      <c r="A179" s="20"/>
      <c r="B179" s="15" t="s">
        <v>47</v>
      </c>
      <c r="C179" s="8">
        <v>2</v>
      </c>
      <c r="D179" s="7">
        <f>C179*1.8</f>
        <v>3.6</v>
      </c>
      <c r="E179" s="7">
        <v>1</v>
      </c>
      <c r="F179" s="8">
        <v>1</v>
      </c>
      <c r="G179" s="7">
        <f>(E179+F179)*1.8</f>
        <v>3.6</v>
      </c>
    </row>
    <row r="180" spans="1:7" ht="12.75">
      <c r="A180" s="20"/>
      <c r="B180" s="15" t="s">
        <v>48</v>
      </c>
      <c r="C180" s="8">
        <v>0</v>
      </c>
      <c r="D180" s="7">
        <f>C180*1.2</f>
        <v>0</v>
      </c>
      <c r="E180" s="7">
        <v>1</v>
      </c>
      <c r="F180" s="8">
        <v>2</v>
      </c>
      <c r="G180" s="7">
        <f>(E180+F180)*1.2</f>
        <v>3.5999999999999996</v>
      </c>
    </row>
    <row r="181" spans="1:7" ht="12.75">
      <c r="A181" s="20"/>
      <c r="B181" s="15" t="s">
        <v>49</v>
      </c>
      <c r="C181" s="8">
        <v>0</v>
      </c>
      <c r="D181" s="7">
        <f>C181*1.8</f>
        <v>0</v>
      </c>
      <c r="E181" s="8">
        <v>0</v>
      </c>
      <c r="F181" s="8">
        <v>0</v>
      </c>
      <c r="G181" s="7">
        <f>(E181+F181)*1.8</f>
        <v>0</v>
      </c>
    </row>
    <row r="182" spans="1:7" ht="13.5" thickBot="1">
      <c r="A182" s="26"/>
      <c r="B182" s="27" t="s">
        <v>35</v>
      </c>
      <c r="C182" s="23">
        <f>SUM(C178:C181)</f>
        <v>2</v>
      </c>
      <c r="D182" s="23">
        <f>SUM(D178:D181)</f>
        <v>3.6</v>
      </c>
      <c r="E182" s="23">
        <f>SUM(E178:E181)</f>
        <v>2</v>
      </c>
      <c r="F182" s="23">
        <f>SUM(F178:F181)</f>
        <v>3</v>
      </c>
      <c r="G182" s="23">
        <f>SUM(G178:G181)</f>
        <v>7.199999999999999</v>
      </c>
    </row>
    <row r="183" spans="1:7" ht="12.75">
      <c r="A183" s="17" t="s">
        <v>31</v>
      </c>
      <c r="B183" s="24"/>
      <c r="C183" s="25"/>
      <c r="D183" s="25"/>
      <c r="E183" s="25"/>
      <c r="F183" s="25"/>
      <c r="G183" s="25"/>
    </row>
    <row r="184" spans="1:7" ht="12.75">
      <c r="A184" s="20"/>
      <c r="B184" s="15" t="s">
        <v>46</v>
      </c>
      <c r="C184" s="8">
        <v>1</v>
      </c>
      <c r="D184" s="7">
        <f>C184*1.8</f>
        <v>1.8</v>
      </c>
      <c r="E184" s="7">
        <v>0</v>
      </c>
      <c r="F184" s="8">
        <v>1</v>
      </c>
      <c r="G184" s="7">
        <f>(E184+F184)*1.8</f>
        <v>1.8</v>
      </c>
    </row>
    <row r="185" spans="1:7" ht="12.75">
      <c r="A185" s="20"/>
      <c r="B185" s="15" t="s">
        <v>47</v>
      </c>
      <c r="C185" s="8">
        <v>6</v>
      </c>
      <c r="D185" s="7">
        <f>C185*1.8</f>
        <v>10.8</v>
      </c>
      <c r="E185" s="7">
        <v>2</v>
      </c>
      <c r="F185" s="8">
        <v>1</v>
      </c>
      <c r="G185" s="7">
        <f>(E185+F185)*1.8</f>
        <v>5.4</v>
      </c>
    </row>
    <row r="186" spans="1:7" ht="12.75">
      <c r="A186" s="20"/>
      <c r="B186" s="15" t="s">
        <v>48</v>
      </c>
      <c r="C186" s="8">
        <v>24</v>
      </c>
      <c r="D186" s="7">
        <f>C186*1.2</f>
        <v>28.799999999999997</v>
      </c>
      <c r="E186" s="7">
        <v>21</v>
      </c>
      <c r="F186" s="8">
        <v>16</v>
      </c>
      <c r="G186" s="7">
        <f>(E186+F186)*1.2</f>
        <v>44.4</v>
      </c>
    </row>
    <row r="187" spans="1:7" ht="12.75">
      <c r="A187" s="20"/>
      <c r="B187" s="15" t="s">
        <v>49</v>
      </c>
      <c r="C187" s="8">
        <v>1</v>
      </c>
      <c r="D187" s="7">
        <f>C187*1.8</f>
        <v>1.8</v>
      </c>
      <c r="E187" s="8">
        <v>2</v>
      </c>
      <c r="F187" s="8">
        <v>2</v>
      </c>
      <c r="G187" s="7">
        <f>(E187+F187)*1.8</f>
        <v>7.2</v>
      </c>
    </row>
    <row r="188" spans="1:7" ht="13.5" thickBot="1">
      <c r="A188" s="26"/>
      <c r="B188" s="27" t="s">
        <v>35</v>
      </c>
      <c r="C188" s="23">
        <f>SUM(C184:C187)</f>
        <v>32</v>
      </c>
      <c r="D188" s="23">
        <f>SUM(D184:D187)</f>
        <v>43.199999999999996</v>
      </c>
      <c r="E188" s="23">
        <f>SUM(E184:E187)</f>
        <v>25</v>
      </c>
      <c r="F188" s="23">
        <f>SUM(F184:F187)</f>
        <v>20</v>
      </c>
      <c r="G188" s="23">
        <f>SUM(G184:G187)</f>
        <v>58.800000000000004</v>
      </c>
    </row>
    <row r="189" spans="1:7" ht="12.75">
      <c r="A189" s="17" t="s">
        <v>32</v>
      </c>
      <c r="B189" s="24"/>
      <c r="C189" s="25"/>
      <c r="D189" s="25"/>
      <c r="E189" s="25"/>
      <c r="F189" s="25"/>
      <c r="G189" s="25"/>
    </row>
    <row r="190" spans="1:7" ht="12.75">
      <c r="A190" s="20"/>
      <c r="B190" s="15" t="s">
        <v>46</v>
      </c>
      <c r="C190" s="8">
        <v>9</v>
      </c>
      <c r="D190" s="7">
        <f>C190*1.8</f>
        <v>16.2</v>
      </c>
      <c r="E190" s="7">
        <v>5</v>
      </c>
      <c r="F190" s="8">
        <v>6</v>
      </c>
      <c r="G190" s="7">
        <f>(E190+F190)*1.8</f>
        <v>19.8</v>
      </c>
    </row>
    <row r="191" spans="1:7" ht="12.75">
      <c r="A191" s="20"/>
      <c r="B191" s="15" t="s">
        <v>47</v>
      </c>
      <c r="C191" s="8">
        <v>153</v>
      </c>
      <c r="D191" s="7">
        <f>C191*1.8</f>
        <v>275.40000000000003</v>
      </c>
      <c r="E191" s="7">
        <v>76</v>
      </c>
      <c r="F191" s="8">
        <v>79</v>
      </c>
      <c r="G191" s="7">
        <f>(E191+F191)*1.8</f>
        <v>279</v>
      </c>
    </row>
    <row r="192" spans="1:7" ht="12.75">
      <c r="A192" s="20"/>
      <c r="B192" s="15" t="s">
        <v>48</v>
      </c>
      <c r="C192" s="8">
        <v>137</v>
      </c>
      <c r="D192" s="7">
        <f>C192*1.2</f>
        <v>164.4</v>
      </c>
      <c r="E192" s="7">
        <v>81</v>
      </c>
      <c r="F192" s="8">
        <v>68</v>
      </c>
      <c r="G192" s="7">
        <f>(E192+F192)*1.2</f>
        <v>178.79999999999998</v>
      </c>
    </row>
    <row r="193" spans="1:7" ht="12.75">
      <c r="A193" s="20"/>
      <c r="B193" s="15" t="s">
        <v>49</v>
      </c>
      <c r="C193" s="8">
        <v>3</v>
      </c>
      <c r="D193" s="7">
        <f>C193*1.8</f>
        <v>5.4</v>
      </c>
      <c r="E193" s="8">
        <v>6</v>
      </c>
      <c r="F193" s="8">
        <v>9</v>
      </c>
      <c r="G193" s="7">
        <f>(E193+F193)*1.8</f>
        <v>27</v>
      </c>
    </row>
    <row r="194" spans="1:7" ht="13.5" thickBot="1">
      <c r="A194" s="26"/>
      <c r="B194" s="27" t="s">
        <v>35</v>
      </c>
      <c r="C194" s="23">
        <f>SUM(C190:C193)</f>
        <v>302</v>
      </c>
      <c r="D194" s="23">
        <f>SUM(D190:D193)</f>
        <v>461.4</v>
      </c>
      <c r="E194" s="23">
        <f>SUM(E190:E193)</f>
        <v>168</v>
      </c>
      <c r="F194" s="23">
        <f>SUM(F190:F193)</f>
        <v>162</v>
      </c>
      <c r="G194" s="23">
        <f>SUM(G190:G193)</f>
        <v>504.6</v>
      </c>
    </row>
    <row r="195" spans="1:7" ht="12.75">
      <c r="A195" s="17" t="s">
        <v>33</v>
      </c>
      <c r="B195" s="24"/>
      <c r="C195" s="25"/>
      <c r="D195" s="25"/>
      <c r="E195" s="25"/>
      <c r="F195" s="25"/>
      <c r="G195" s="25"/>
    </row>
    <row r="196" spans="1:7" ht="12.75">
      <c r="A196" s="20"/>
      <c r="B196" s="15" t="s">
        <v>46</v>
      </c>
      <c r="C196" s="7">
        <v>0</v>
      </c>
      <c r="D196" s="7">
        <f>C196*1.8</f>
        <v>0</v>
      </c>
      <c r="E196" s="7">
        <v>0</v>
      </c>
      <c r="F196" s="8">
        <v>0</v>
      </c>
      <c r="G196" s="7">
        <f>(E196+F196)*1.8</f>
        <v>0</v>
      </c>
    </row>
    <row r="197" spans="1:7" ht="12.75">
      <c r="A197" s="20"/>
      <c r="B197" s="15" t="s">
        <v>47</v>
      </c>
      <c r="C197" s="7">
        <v>0</v>
      </c>
      <c r="D197" s="7">
        <f>C197*1.8</f>
        <v>0</v>
      </c>
      <c r="E197" s="7">
        <v>0</v>
      </c>
      <c r="F197" s="8">
        <v>0</v>
      </c>
      <c r="G197" s="7">
        <f>(E197+F197)*1.8</f>
        <v>0</v>
      </c>
    </row>
    <row r="198" spans="1:7" ht="12.75">
      <c r="A198" s="20"/>
      <c r="B198" s="15" t="s">
        <v>48</v>
      </c>
      <c r="C198" s="7">
        <v>0</v>
      </c>
      <c r="D198" s="7">
        <f>C198*1.2</f>
        <v>0</v>
      </c>
      <c r="E198" s="7">
        <v>0</v>
      </c>
      <c r="F198" s="8">
        <v>0</v>
      </c>
      <c r="G198" s="7">
        <f>(E198+F198)*1.2</f>
        <v>0</v>
      </c>
    </row>
    <row r="199" spans="1:7" ht="12.75">
      <c r="A199" s="20"/>
      <c r="B199" s="15" t="s">
        <v>49</v>
      </c>
      <c r="C199" s="8">
        <v>0</v>
      </c>
      <c r="D199" s="7">
        <f>C199*1.8</f>
        <v>0</v>
      </c>
      <c r="E199" s="8">
        <v>0</v>
      </c>
      <c r="F199" s="8">
        <v>0</v>
      </c>
      <c r="G199" s="7">
        <f>(E199+F199)*1.8</f>
        <v>0</v>
      </c>
    </row>
    <row r="200" spans="1:7" ht="13.5" thickBot="1">
      <c r="A200" s="26"/>
      <c r="B200" s="27" t="s">
        <v>35</v>
      </c>
      <c r="C200" s="23">
        <f>SUM(C196:C199)</f>
        <v>0</v>
      </c>
      <c r="D200" s="23">
        <f>SUM(D196:D199)</f>
        <v>0</v>
      </c>
      <c r="E200" s="23">
        <f>SUM(E196:E199)</f>
        <v>0</v>
      </c>
      <c r="F200" s="23">
        <f>SUM(F196:F199)</f>
        <v>0</v>
      </c>
      <c r="G200" s="23">
        <f>SUM(G196:G199)</f>
        <v>0</v>
      </c>
    </row>
    <row r="201" spans="1:7" ht="12.75">
      <c r="A201" s="17" t="s">
        <v>34</v>
      </c>
      <c r="B201" s="24"/>
      <c r="C201" s="25"/>
      <c r="D201" s="25"/>
      <c r="E201" s="25"/>
      <c r="F201" s="25"/>
      <c r="G201" s="25"/>
    </row>
    <row r="202" spans="1:7" ht="12.75">
      <c r="A202" s="20"/>
      <c r="B202" s="15" t="s">
        <v>46</v>
      </c>
      <c r="C202" s="8">
        <v>0</v>
      </c>
      <c r="D202" s="7">
        <f>C202*1.8</f>
        <v>0</v>
      </c>
      <c r="E202" s="7">
        <v>2</v>
      </c>
      <c r="F202" s="8">
        <v>0</v>
      </c>
      <c r="G202" s="7">
        <f>(E202+F202)*1.8</f>
        <v>3.6</v>
      </c>
    </row>
    <row r="203" spans="1:7" ht="12.75">
      <c r="A203" s="20"/>
      <c r="B203" s="15" t="s">
        <v>47</v>
      </c>
      <c r="C203" s="8">
        <v>17</v>
      </c>
      <c r="D203" s="7">
        <f>C203*1.8</f>
        <v>30.6</v>
      </c>
      <c r="E203" s="7">
        <v>4</v>
      </c>
      <c r="F203" s="8">
        <v>3</v>
      </c>
      <c r="G203" s="7">
        <f>(E203+F203)*1.8</f>
        <v>12.6</v>
      </c>
    </row>
    <row r="204" spans="1:7" ht="12.75">
      <c r="A204" s="20"/>
      <c r="B204" s="15" t="s">
        <v>48</v>
      </c>
      <c r="C204" s="8">
        <v>17</v>
      </c>
      <c r="D204" s="7">
        <f>C204*1.2</f>
        <v>20.4</v>
      </c>
      <c r="E204" s="7">
        <v>4</v>
      </c>
      <c r="F204" s="8">
        <v>11</v>
      </c>
      <c r="G204" s="7">
        <f>(E204+F204)*1.2</f>
        <v>18</v>
      </c>
    </row>
    <row r="205" spans="1:7" ht="12.75">
      <c r="A205" s="20"/>
      <c r="B205" s="15" t="s">
        <v>49</v>
      </c>
      <c r="C205" s="8">
        <v>0</v>
      </c>
      <c r="D205" s="7">
        <f>C205*1.8</f>
        <v>0</v>
      </c>
      <c r="E205" s="8">
        <v>1</v>
      </c>
      <c r="F205" s="8">
        <v>0</v>
      </c>
      <c r="G205" s="7">
        <f>(E205+F205)*1.8</f>
        <v>1.8</v>
      </c>
    </row>
    <row r="206" spans="1:7" ht="13.5" thickBot="1">
      <c r="A206" s="26"/>
      <c r="B206" s="27" t="s">
        <v>35</v>
      </c>
      <c r="C206" s="23">
        <f>SUM(C202:C205)</f>
        <v>34</v>
      </c>
      <c r="D206" s="23">
        <f>SUM(D202:D205)</f>
        <v>51</v>
      </c>
      <c r="E206" s="23">
        <f>SUM(E202:E205)</f>
        <v>11</v>
      </c>
      <c r="F206" s="23">
        <f>SUM(F202:F205)</f>
        <v>14</v>
      </c>
      <c r="G206" s="23">
        <f>SUM(G202:G205)</f>
        <v>36</v>
      </c>
    </row>
  </sheetData>
  <mergeCells count="2">
    <mergeCell ref="C1:D1"/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B5" sqref="B5"/>
    </sheetView>
  </sheetViews>
  <sheetFormatPr defaultColWidth="9.140625" defaultRowHeight="12.75"/>
  <cols>
    <col min="1" max="1" width="15.7109375" style="0" customWidth="1"/>
    <col min="2" max="2" width="15.7109375" style="72" customWidth="1"/>
    <col min="3" max="5" width="15.7109375" style="0" customWidth="1"/>
    <col min="6" max="17" width="15.7109375" style="0" hidden="1" customWidth="1"/>
    <col min="18" max="18" width="15.7109375" style="0" customWidth="1"/>
  </cols>
  <sheetData>
    <row r="1" spans="1:21" s="140" customFormat="1" ht="15.75">
      <c r="A1" s="169" t="s">
        <v>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39"/>
      <c r="T1" s="139"/>
      <c r="U1" s="139"/>
    </row>
    <row r="2" spans="1:21" s="140" customFormat="1" ht="15.75">
      <c r="A2" s="141" t="s">
        <v>88</v>
      </c>
      <c r="B2" s="142"/>
      <c r="E2" s="143"/>
      <c r="K2" s="142"/>
      <c r="S2" s="139"/>
      <c r="T2" s="139"/>
      <c r="U2" s="139"/>
    </row>
    <row r="3" spans="5:21" ht="12.75">
      <c r="E3" s="71"/>
      <c r="K3" s="72"/>
      <c r="S3" s="7"/>
      <c r="T3" s="7"/>
      <c r="U3" s="7"/>
    </row>
    <row r="4" spans="1:21" s="34" customFormat="1" ht="15">
      <c r="A4" s="70" t="s">
        <v>59</v>
      </c>
      <c r="B4" s="120">
        <v>1049961</v>
      </c>
      <c r="E4" s="121"/>
      <c r="K4" s="122"/>
      <c r="S4" s="46"/>
      <c r="T4" s="46"/>
      <c r="U4" s="46"/>
    </row>
    <row r="5" spans="1:21" s="34" customFormat="1" ht="15">
      <c r="A5" s="46"/>
      <c r="B5" s="104" t="s">
        <v>60</v>
      </c>
      <c r="C5" s="123" t="s">
        <v>82</v>
      </c>
      <c r="D5" s="123" t="s">
        <v>85</v>
      </c>
      <c r="E5" s="144" t="s">
        <v>35</v>
      </c>
      <c r="F5" s="123" t="s">
        <v>61</v>
      </c>
      <c r="G5" s="123" t="s">
        <v>62</v>
      </c>
      <c r="H5" s="104" t="s">
        <v>63</v>
      </c>
      <c r="I5" s="123" t="s">
        <v>64</v>
      </c>
      <c r="J5" s="123" t="s">
        <v>65</v>
      </c>
      <c r="K5" s="104" t="s">
        <v>63</v>
      </c>
      <c r="L5" s="123" t="s">
        <v>66</v>
      </c>
      <c r="M5" s="123" t="s">
        <v>67</v>
      </c>
      <c r="N5" s="123" t="s">
        <v>63</v>
      </c>
      <c r="O5" s="123" t="s">
        <v>68</v>
      </c>
      <c r="P5" s="123" t="s">
        <v>68</v>
      </c>
      <c r="Q5" s="123" t="s">
        <v>68</v>
      </c>
      <c r="R5" s="123" t="s">
        <v>69</v>
      </c>
      <c r="S5" s="46"/>
      <c r="T5" s="46"/>
      <c r="U5" s="46"/>
    </row>
    <row r="6" spans="1:21" s="34" customFormat="1" ht="15">
      <c r="A6" s="38"/>
      <c r="B6" s="124">
        <v>0.6</v>
      </c>
      <c r="C6" s="124">
        <v>0.3</v>
      </c>
      <c r="D6" s="124">
        <v>0.1</v>
      </c>
      <c r="E6" s="125">
        <f>SUM(B6:D6)</f>
        <v>0.9999999999999999</v>
      </c>
      <c r="F6" s="126"/>
      <c r="G6" s="126"/>
      <c r="H6" s="126"/>
      <c r="I6" s="126"/>
      <c r="J6" s="126"/>
      <c r="K6" s="127"/>
      <c r="L6" s="126"/>
      <c r="M6" s="126"/>
      <c r="N6" s="126"/>
      <c r="O6" s="128" t="s">
        <v>70</v>
      </c>
      <c r="P6" s="128" t="s">
        <v>71</v>
      </c>
      <c r="Q6" s="126"/>
      <c r="R6" s="126"/>
      <c r="S6" s="46"/>
      <c r="T6" s="46"/>
      <c r="U6" s="46"/>
    </row>
    <row r="7" spans="1:21" s="34" customFormat="1" ht="14.25">
      <c r="A7" s="129" t="s">
        <v>1</v>
      </c>
      <c r="B7" s="130">
        <f>Statistics!E5*($B$6*$B$4)</f>
        <v>331.04393063583814</v>
      </c>
      <c r="C7" s="130">
        <f>(Statistics!I5/Statistics!$I$40)*($C$6*$B$4)</f>
        <v>1388.5509332006116</v>
      </c>
      <c r="D7" s="130">
        <f>(Statistics!J5/Statistics!$J$40)*$D$6*$B$4</f>
        <v>483.2487601951533</v>
      </c>
      <c r="E7" s="131">
        <f aca="true" t="shared" si="0" ref="E7:E40">SUM(B7:D7)</f>
        <v>2202.843624031603</v>
      </c>
      <c r="F7" s="130" t="str">
        <f>IF(AND('[1]Statistics'!G9&lt;26),"YES","NO")</f>
        <v>NO</v>
      </c>
      <c r="G7" s="130" t="str">
        <f>IF(AND(E7&lt;2000),"YES","NO")</f>
        <v>NO</v>
      </c>
      <c r="H7" s="130">
        <f>IF(AND(F7="YES",G7="YES"),2000,E7)</f>
        <v>2202.843624031603</v>
      </c>
      <c r="I7" s="130" t="str">
        <f>IF(AND('[1]Statistics'!G9&gt;25,'[1]Statistics'!T9&lt;251),"YES","NO")</f>
        <v>YES</v>
      </c>
      <c r="J7" s="130" t="str">
        <f>IF(AND(E7&lt;5000),"YES","NO")</f>
        <v>YES</v>
      </c>
      <c r="K7" s="130">
        <f aca="true" t="shared" si="1" ref="K7:K35">IF(AND(I7="YES",J7="YES"),5000,H7)</f>
        <v>5000</v>
      </c>
      <c r="L7" s="130" t="str">
        <f>IF(AND('[1]Statistics'!G9&gt;250),"YES","NO")</f>
        <v>NO</v>
      </c>
      <c r="M7" s="130" t="str">
        <f>IF(AND(E7&lt;10000),"YES","NO")</f>
        <v>YES</v>
      </c>
      <c r="N7" s="130">
        <f>IF(AND(L7="YES",M7="YES"),10000,K7)</f>
        <v>5000</v>
      </c>
      <c r="O7" s="130">
        <f>N7-E7</f>
        <v>2797.156375968397</v>
      </c>
      <c r="P7" s="130"/>
      <c r="Q7" s="130"/>
      <c r="R7" s="130">
        <f aca="true" t="shared" si="2" ref="R7:R16">N7-Q7</f>
        <v>5000</v>
      </c>
      <c r="S7" s="46"/>
      <c r="T7" s="46"/>
      <c r="U7" s="46"/>
    </row>
    <row r="8" spans="1:21" s="34" customFormat="1" ht="14.25">
      <c r="A8" s="129" t="s">
        <v>2</v>
      </c>
      <c r="B8" s="130">
        <f>Statistics!E6*($B$6*$B$4)</f>
        <v>4469.093063583815</v>
      </c>
      <c r="C8" s="130">
        <f>(Statistics!I6/Statistics!$I$40)*($C$6*$B$4)</f>
        <v>3751.3271179210064</v>
      </c>
      <c r="D8" s="130">
        <f>(Statistics!J6/Statistics!$J$40)*$D$6*$B$4</f>
        <v>2341.2849093180143</v>
      </c>
      <c r="E8" s="131">
        <f t="shared" si="0"/>
        <v>10561.705090822836</v>
      </c>
      <c r="F8" s="130" t="str">
        <f>IF(AND('[1]Statistics'!G10&lt;26),"YES","NO")</f>
        <v>NO</v>
      </c>
      <c r="G8" s="130" t="str">
        <f aca="true" t="shared" si="3" ref="G8:G40">IF(AND(E8&lt;2000),"YES","NO")</f>
        <v>NO</v>
      </c>
      <c r="H8" s="130">
        <f>IF(AND(F8="YES",G8="YES"),2000,E8)</f>
        <v>10561.705090822836</v>
      </c>
      <c r="I8" s="130" t="str">
        <f>IF(AND('[1]Statistics'!G10&gt;25,'[1]Statistics'!T10&lt;251),"YES","NO")</f>
        <v>YES</v>
      </c>
      <c r="J8" s="130" t="str">
        <f aca="true" t="shared" si="4" ref="J8:J40">IF(AND(E8&lt;5000),"YES","NO")</f>
        <v>NO</v>
      </c>
      <c r="K8" s="130">
        <f t="shared" si="1"/>
        <v>10561.705090822836</v>
      </c>
      <c r="L8" s="130" t="str">
        <f>IF(AND('[1]Statistics'!G10&gt;250),"YES","NO")</f>
        <v>NO</v>
      </c>
      <c r="M8" s="130" t="str">
        <f aca="true" t="shared" si="5" ref="M8:M40">IF(AND(E8&lt;10000),"YES","NO")</f>
        <v>NO</v>
      </c>
      <c r="N8" s="130">
        <f aca="true" t="shared" si="6" ref="N8:N40">IF(AND(L8="YES",M8="YES"),10000,K8)</f>
        <v>10561.705090822836</v>
      </c>
      <c r="O8" s="130">
        <f>N8-E8</f>
        <v>0</v>
      </c>
      <c r="P8" s="130">
        <f>N8</f>
        <v>10561.705090822836</v>
      </c>
      <c r="Q8" s="130">
        <f aca="true" t="shared" si="7" ref="Q8:Q16">(P8/$P$42)*$O$42</f>
        <v>163.8081781422743</v>
      </c>
      <c r="R8" s="130">
        <f t="shared" si="2"/>
        <v>10397.89691268056</v>
      </c>
      <c r="S8" s="46"/>
      <c r="T8" s="46"/>
      <c r="U8" s="46"/>
    </row>
    <row r="9" spans="1:21" s="34" customFormat="1" ht="14.25">
      <c r="A9" s="129" t="s">
        <v>3</v>
      </c>
      <c r="B9" s="130">
        <f>Statistics!E7*($B$6*$B$4)</f>
        <v>30621.56358381503</v>
      </c>
      <c r="C9" s="130">
        <f>(Statistics!I7/Statistics!$I$40)*($C$6*$B$4)</f>
        <v>11645.911052650288</v>
      </c>
      <c r="D9" s="130">
        <f>(Statistics!J7/Statistics!$J$40)*$D$6*$B$4</f>
        <v>10548.39820460181</v>
      </c>
      <c r="E9" s="131">
        <f t="shared" si="0"/>
        <v>52815.87284106713</v>
      </c>
      <c r="F9" s="130" t="str">
        <f>IF(AND('[1]Statistics'!G11&lt;26),"YES","NO")</f>
        <v>NO</v>
      </c>
      <c r="G9" s="130" t="str">
        <f t="shared" si="3"/>
        <v>NO</v>
      </c>
      <c r="H9" s="130">
        <f>IF(AND(F9="YES",G9="YES"),2000,E9)</f>
        <v>52815.87284106713</v>
      </c>
      <c r="I9" s="130" t="str">
        <f>IF(AND('[1]Statistics'!G11&gt;25,'[1]Statistics'!T11&lt;251),"YES","NO")</f>
        <v>NO</v>
      </c>
      <c r="J9" s="130" t="str">
        <f t="shared" si="4"/>
        <v>NO</v>
      </c>
      <c r="K9" s="130">
        <f t="shared" si="1"/>
        <v>52815.87284106713</v>
      </c>
      <c r="L9" s="130" t="str">
        <f>IF(AND('[1]Statistics'!G11&gt;250),"YES","NO")</f>
        <v>YES</v>
      </c>
      <c r="M9" s="130" t="str">
        <f t="shared" si="5"/>
        <v>NO</v>
      </c>
      <c r="N9" s="130">
        <f t="shared" si="6"/>
        <v>52815.87284106713</v>
      </c>
      <c r="O9" s="130">
        <f>N9-E9</f>
        <v>0</v>
      </c>
      <c r="P9" s="130">
        <f>N9</f>
        <v>52815.87284106713</v>
      </c>
      <c r="Q9" s="130">
        <f t="shared" si="7"/>
        <v>819.1548459923152</v>
      </c>
      <c r="R9" s="130">
        <f t="shared" si="2"/>
        <v>51996.71799507482</v>
      </c>
      <c r="S9" s="46"/>
      <c r="T9" s="46"/>
      <c r="U9" s="46"/>
    </row>
    <row r="10" spans="1:21" s="34" customFormat="1" ht="14.25">
      <c r="A10" s="129" t="s">
        <v>4</v>
      </c>
      <c r="B10" s="130">
        <f>Statistics!E8*($B$6*$B$4)</f>
        <v>2482.829479768786</v>
      </c>
      <c r="C10" s="130">
        <f>(Statistics!I8/Statistics!$I$40)*($C$6*$B$4)</f>
        <v>1265.3730278360408</v>
      </c>
      <c r="D10" s="130">
        <f>(Statistics!J8/Statistics!$J$40)*$D$6*$B$4</f>
        <v>1057.097440622314</v>
      </c>
      <c r="E10" s="131">
        <f t="shared" si="0"/>
        <v>4805.299948227141</v>
      </c>
      <c r="F10" s="130" t="str">
        <f>IF(AND('[1]Statistics'!G12&lt;26),"YES","NO")</f>
        <v>NO</v>
      </c>
      <c r="G10" s="130" t="str">
        <f t="shared" si="3"/>
        <v>NO</v>
      </c>
      <c r="H10" s="130">
        <f aca="true" t="shared" si="8" ref="H10:H40">IF(AND(F10="YES",G10="YES"),2000,E10)</f>
        <v>4805.299948227141</v>
      </c>
      <c r="I10" s="130" t="str">
        <f>IF(AND('[1]Statistics'!G12&gt;25,'[1]Statistics'!T12&lt;251),"YES","NO")</f>
        <v>YES</v>
      </c>
      <c r="J10" s="130" t="str">
        <f t="shared" si="4"/>
        <v>YES</v>
      </c>
      <c r="K10" s="130">
        <f t="shared" si="1"/>
        <v>5000</v>
      </c>
      <c r="L10" s="130" t="str">
        <f>IF(AND('[1]Statistics'!G12&gt;250),"YES","NO")</f>
        <v>NO</v>
      </c>
      <c r="M10" s="130" t="str">
        <f t="shared" si="5"/>
        <v>YES</v>
      </c>
      <c r="N10" s="130">
        <f t="shared" si="6"/>
        <v>5000</v>
      </c>
      <c r="O10" s="130">
        <f>N10-E10</f>
        <v>194.7000517728593</v>
      </c>
      <c r="P10" s="130">
        <v>5374</v>
      </c>
      <c r="Q10" s="130">
        <f t="shared" si="7"/>
        <v>83.34877198015</v>
      </c>
      <c r="R10" s="130">
        <f t="shared" si="2"/>
        <v>4916.65122801985</v>
      </c>
      <c r="S10" s="46"/>
      <c r="T10" s="46"/>
      <c r="U10" s="46"/>
    </row>
    <row r="11" spans="1:18" s="38" customFormat="1" ht="14.25">
      <c r="A11" s="126" t="s">
        <v>5</v>
      </c>
      <c r="B11" s="132">
        <f>Statistics!E9*($B$6*$B$4)</f>
        <v>3310.4393063583816</v>
      </c>
      <c r="C11" s="132">
        <f>(Statistics!I9/Statistics!$I$40)*($C$6*$B$4)</f>
        <v>503.9096128550606</v>
      </c>
      <c r="D11" s="132">
        <f>(Statistics!J9/Statistics!$J$40)*$D$6*$B$4</f>
        <v>1365.2257035351445</v>
      </c>
      <c r="E11" s="133">
        <f t="shared" si="0"/>
        <v>5179.574622748587</v>
      </c>
      <c r="F11" s="132" t="str">
        <f>IF(AND('[1]Statistics'!G13&lt;26),"YES","NO")</f>
        <v>YES</v>
      </c>
      <c r="G11" s="132" t="str">
        <f t="shared" si="3"/>
        <v>NO</v>
      </c>
      <c r="H11" s="132">
        <f t="shared" si="8"/>
        <v>5179.574622748587</v>
      </c>
      <c r="I11" s="132" t="str">
        <f>IF(AND('[1]Statistics'!G13&gt;25,'[1]Statistics'!T13&lt;251),"YES","NO")</f>
        <v>NO</v>
      </c>
      <c r="J11" s="132" t="str">
        <f t="shared" si="4"/>
        <v>NO</v>
      </c>
      <c r="K11" s="132">
        <f t="shared" si="1"/>
        <v>5179.574622748587</v>
      </c>
      <c r="L11" s="132" t="str">
        <f>IF(AND('[1]Statistics'!G13&gt;250),"YES","NO")</f>
        <v>NO</v>
      </c>
      <c r="M11" s="132" t="str">
        <f t="shared" si="5"/>
        <v>YES</v>
      </c>
      <c r="N11" s="132">
        <f t="shared" si="6"/>
        <v>5179.574622748587</v>
      </c>
      <c r="O11" s="132">
        <f aca="true" t="shared" si="9" ref="O11:O16">N11-E11</f>
        <v>0</v>
      </c>
      <c r="P11" s="132">
        <f aca="true" t="shared" si="10" ref="P11:P16">N11</f>
        <v>5179.574622748587</v>
      </c>
      <c r="Q11" s="132">
        <f t="shared" si="7"/>
        <v>80.33330557976245</v>
      </c>
      <c r="R11" s="132">
        <f t="shared" si="2"/>
        <v>5099.241317168825</v>
      </c>
    </row>
    <row r="12" spans="1:21" s="34" customFormat="1" ht="14.25">
      <c r="A12" s="129" t="s">
        <v>6</v>
      </c>
      <c r="B12" s="130">
        <f>Statistics!E10*($B$6*$B$4)</f>
        <v>5958.790751445087</v>
      </c>
      <c r="C12" s="130">
        <f>(Statistics!I10/Statistics!$I$40)*($C$6*$B$4)</f>
        <v>1455.738881581286</v>
      </c>
      <c r="D12" s="130">
        <f>(Statistics!J10/Statistics!$J$40)*$D$6*$B$4</f>
        <v>1859.7773202282974</v>
      </c>
      <c r="E12" s="131">
        <f t="shared" si="0"/>
        <v>9274.30695325467</v>
      </c>
      <c r="F12" s="130" t="str">
        <f>IF(AND('[1]Statistics'!G14&lt;26),"YES","NO")</f>
        <v>NO</v>
      </c>
      <c r="G12" s="130" t="str">
        <f t="shared" si="3"/>
        <v>NO</v>
      </c>
      <c r="H12" s="130">
        <f t="shared" si="8"/>
        <v>9274.30695325467</v>
      </c>
      <c r="I12" s="130" t="str">
        <f>IF(AND('[1]Statistics'!G14&gt;25,'[1]Statistics'!T14&lt;251),"YES","NO")</f>
        <v>YES</v>
      </c>
      <c r="J12" s="130" t="str">
        <f t="shared" si="4"/>
        <v>NO</v>
      </c>
      <c r="K12" s="130">
        <f t="shared" si="1"/>
        <v>9274.30695325467</v>
      </c>
      <c r="L12" s="130" t="str">
        <f>IF(AND('[1]Statistics'!G14&gt;250),"YES","NO")</f>
        <v>NO</v>
      </c>
      <c r="M12" s="130" t="str">
        <f t="shared" si="5"/>
        <v>YES</v>
      </c>
      <c r="N12" s="130">
        <f t="shared" si="6"/>
        <v>9274.30695325467</v>
      </c>
      <c r="O12" s="130">
        <f t="shared" si="9"/>
        <v>0</v>
      </c>
      <c r="P12" s="130">
        <f t="shared" si="10"/>
        <v>9274.30695325467</v>
      </c>
      <c r="Q12" s="130">
        <f t="shared" si="7"/>
        <v>143.8411044884152</v>
      </c>
      <c r="R12" s="130">
        <f t="shared" si="2"/>
        <v>9130.465848766255</v>
      </c>
      <c r="S12" s="46"/>
      <c r="T12" s="46"/>
      <c r="U12" s="46"/>
    </row>
    <row r="13" spans="1:21" s="34" customFormat="1" ht="14.25">
      <c r="A13" s="129" t="s">
        <v>7</v>
      </c>
      <c r="B13" s="130">
        <f>Statistics!E11*($B$6*$B$4)</f>
        <v>496.5658959537572</v>
      </c>
      <c r="C13" s="130">
        <f>(Statistics!I11/Statistics!$I$40)*($C$6*$B$4)</f>
        <v>3751.3271179210064</v>
      </c>
      <c r="D13" s="130">
        <f>(Statistics!J11/Statistics!$J$40)*$D$6*$B$4</f>
        <v>607.93431816917</v>
      </c>
      <c r="E13" s="131">
        <f t="shared" si="0"/>
        <v>4855.827332043934</v>
      </c>
      <c r="F13" s="130" t="str">
        <f>IF(AND('[1]Statistics'!G15&lt;26),"YES","NO")</f>
        <v>YES</v>
      </c>
      <c r="G13" s="130" t="str">
        <f t="shared" si="3"/>
        <v>NO</v>
      </c>
      <c r="H13" s="130">
        <f t="shared" si="8"/>
        <v>4855.827332043934</v>
      </c>
      <c r="I13" s="130" t="str">
        <f>IF(AND('[1]Statistics'!G15&gt;25,'[1]Statistics'!T15&lt;251),"YES","NO")</f>
        <v>NO</v>
      </c>
      <c r="J13" s="130" t="str">
        <f t="shared" si="4"/>
        <v>YES</v>
      </c>
      <c r="K13" s="130">
        <f t="shared" si="1"/>
        <v>4855.827332043934</v>
      </c>
      <c r="L13" s="130" t="str">
        <f>IF(AND('[1]Statistics'!G15&gt;250),"YES","NO")</f>
        <v>NO</v>
      </c>
      <c r="M13" s="130" t="str">
        <f t="shared" si="5"/>
        <v>YES</v>
      </c>
      <c r="N13" s="130">
        <f t="shared" si="6"/>
        <v>4855.827332043934</v>
      </c>
      <c r="O13" s="130">
        <f t="shared" si="9"/>
        <v>0</v>
      </c>
      <c r="P13" s="130">
        <f t="shared" si="10"/>
        <v>4855.827332043934</v>
      </c>
      <c r="Q13" s="130">
        <f t="shared" si="7"/>
        <v>75.312103660869</v>
      </c>
      <c r="R13" s="130">
        <f t="shared" si="2"/>
        <v>4780.515228383065</v>
      </c>
      <c r="S13" s="46"/>
      <c r="T13" s="46"/>
      <c r="U13" s="46"/>
    </row>
    <row r="14" spans="1:21" s="34" customFormat="1" ht="14.25">
      <c r="A14" s="129" t="s">
        <v>8</v>
      </c>
      <c r="B14" s="130">
        <f>Statistics!E12*($B$6*$B$4)</f>
        <v>1158.6537572254335</v>
      </c>
      <c r="C14" s="130">
        <f>(Statistics!I12/Statistics!$I$40)*($C$6*$B$4)</f>
        <v>851.0473461552134</v>
      </c>
      <c r="D14" s="130">
        <f>(Statistics!J12/Statistics!$J$40)*$D$6*$B$4</f>
        <v>643.7316156419469</v>
      </c>
      <c r="E14" s="131">
        <f t="shared" si="0"/>
        <v>2653.432719022594</v>
      </c>
      <c r="F14" s="130" t="str">
        <f>IF(AND('[1]Statistics'!G16&lt;26),"YES","NO")</f>
        <v>YES</v>
      </c>
      <c r="G14" s="130" t="str">
        <f t="shared" si="3"/>
        <v>NO</v>
      </c>
      <c r="H14" s="130">
        <f t="shared" si="8"/>
        <v>2653.432719022594</v>
      </c>
      <c r="I14" s="130" t="str">
        <f>IF(AND('[1]Statistics'!G16&gt;25,'[1]Statistics'!T16&lt;251),"YES","NO")</f>
        <v>NO</v>
      </c>
      <c r="J14" s="130" t="str">
        <f t="shared" si="4"/>
        <v>YES</v>
      </c>
      <c r="K14" s="130">
        <f t="shared" si="1"/>
        <v>2653.432719022594</v>
      </c>
      <c r="L14" s="130" t="str">
        <f>IF(AND('[1]Statistics'!G16&gt;250),"YES","NO")</f>
        <v>NO</v>
      </c>
      <c r="M14" s="130" t="str">
        <f t="shared" si="5"/>
        <v>YES</v>
      </c>
      <c r="N14" s="130">
        <f t="shared" si="6"/>
        <v>2653.432719022594</v>
      </c>
      <c r="O14" s="130">
        <f t="shared" si="9"/>
        <v>0</v>
      </c>
      <c r="P14" s="130">
        <f t="shared" si="10"/>
        <v>2653.432719022594</v>
      </c>
      <c r="Q14" s="130">
        <f t="shared" si="7"/>
        <v>41.15376975483507</v>
      </c>
      <c r="R14" s="130">
        <f t="shared" si="2"/>
        <v>2612.278949267759</v>
      </c>
      <c r="S14" s="46"/>
      <c r="T14" s="46"/>
      <c r="U14" s="46"/>
    </row>
    <row r="15" spans="1:21" s="34" customFormat="1" ht="14.25">
      <c r="A15" s="129" t="s">
        <v>9</v>
      </c>
      <c r="B15" s="130">
        <f>Statistics!E13*($B$6*$B$4)</f>
        <v>7945.054335260115</v>
      </c>
      <c r="C15" s="130">
        <f>(Statistics!I13/Statistics!$I$40)*($C$6*$B$4)</f>
        <v>4983.10617156671</v>
      </c>
      <c r="D15" s="130">
        <f>(Statistics!J13/Statistics!$J$40)*$D$6*$B$4</f>
        <v>3821.48692856127</v>
      </c>
      <c r="E15" s="131">
        <f t="shared" si="0"/>
        <v>16749.647435388095</v>
      </c>
      <c r="F15" s="130" t="str">
        <f>IF(AND('[1]Statistics'!G17&lt;26),"YES","NO")</f>
        <v>NO</v>
      </c>
      <c r="G15" s="130" t="str">
        <f t="shared" si="3"/>
        <v>NO</v>
      </c>
      <c r="H15" s="130">
        <f t="shared" si="8"/>
        <v>16749.647435388095</v>
      </c>
      <c r="I15" s="130" t="str">
        <f>IF(AND('[1]Statistics'!G17&gt;25,'[1]Statistics'!T17&lt;251),"YES","NO")</f>
        <v>YES</v>
      </c>
      <c r="J15" s="130" t="str">
        <f t="shared" si="4"/>
        <v>NO</v>
      </c>
      <c r="K15" s="130">
        <f t="shared" si="1"/>
        <v>16749.647435388095</v>
      </c>
      <c r="L15" s="130" t="str">
        <f>IF(AND('[1]Statistics'!G17&gt;250),"YES","NO")</f>
        <v>NO</v>
      </c>
      <c r="M15" s="130" t="str">
        <f t="shared" si="5"/>
        <v>NO</v>
      </c>
      <c r="N15" s="130">
        <f t="shared" si="6"/>
        <v>16749.647435388095</v>
      </c>
      <c r="O15" s="130">
        <f t="shared" si="9"/>
        <v>0</v>
      </c>
      <c r="P15" s="130">
        <f t="shared" si="10"/>
        <v>16749.647435388095</v>
      </c>
      <c r="Q15" s="130">
        <f t="shared" si="7"/>
        <v>259.7808978116983</v>
      </c>
      <c r="R15" s="130">
        <f t="shared" si="2"/>
        <v>16489.866537576396</v>
      </c>
      <c r="S15" s="46"/>
      <c r="T15" s="46"/>
      <c r="U15" s="46"/>
    </row>
    <row r="16" spans="1:18" s="38" customFormat="1" ht="14.25">
      <c r="A16" s="126" t="s">
        <v>10</v>
      </c>
      <c r="B16" s="132">
        <f>Statistics!E14*($B$6*$B$4)</f>
        <v>8938.18612716763</v>
      </c>
      <c r="C16" s="132">
        <f>(Statistics!I14/Statistics!$I$40)*($C$6*$B$4)</f>
        <v>16225.889533932948</v>
      </c>
      <c r="D16" s="132">
        <f>(Statistics!J14/Statistics!$J$40)*$D$6*$B$4</f>
        <v>3019.9579925673547</v>
      </c>
      <c r="E16" s="133">
        <f t="shared" si="0"/>
        <v>28184.03365366793</v>
      </c>
      <c r="F16" s="132" t="str">
        <f>IF(AND('[1]Statistics'!G18&lt;26),"YES","NO")</f>
        <v>NO</v>
      </c>
      <c r="G16" s="132" t="str">
        <f t="shared" si="3"/>
        <v>NO</v>
      </c>
      <c r="H16" s="132">
        <f t="shared" si="8"/>
        <v>28184.03365366793</v>
      </c>
      <c r="I16" s="132" t="str">
        <f>IF(AND('[1]Statistics'!G18&gt;25,'[1]Statistics'!T18&lt;251),"YES","NO")</f>
        <v>YES</v>
      </c>
      <c r="J16" s="132" t="str">
        <f t="shared" si="4"/>
        <v>NO</v>
      </c>
      <c r="K16" s="132">
        <f t="shared" si="1"/>
        <v>28184.03365366793</v>
      </c>
      <c r="L16" s="132" t="str">
        <f>IF(AND('[1]Statistics'!G18&gt;250),"YES","NO")</f>
        <v>YES</v>
      </c>
      <c r="M16" s="132" t="str">
        <f t="shared" si="5"/>
        <v>NO</v>
      </c>
      <c r="N16" s="132">
        <f t="shared" si="6"/>
        <v>28184.03365366793</v>
      </c>
      <c r="O16" s="132">
        <f t="shared" si="9"/>
        <v>0</v>
      </c>
      <c r="P16" s="132">
        <f t="shared" si="10"/>
        <v>28184.03365366793</v>
      </c>
      <c r="Q16" s="132">
        <f t="shared" si="7"/>
        <v>437.1240406550879</v>
      </c>
      <c r="R16" s="132">
        <f t="shared" si="2"/>
        <v>27746.909613012842</v>
      </c>
    </row>
    <row r="17" spans="1:21" s="34" customFormat="1" ht="14.25">
      <c r="A17" s="129" t="s">
        <v>11</v>
      </c>
      <c r="B17" s="130">
        <f>Statistics!E15*($B$6*$B$4)</f>
        <v>331.04393063583814</v>
      </c>
      <c r="C17" s="130">
        <f>(Statistics!I15/Statistics!$I$40)*($C$6*$B$4)</f>
        <v>134.37589676134948</v>
      </c>
      <c r="D17" s="130">
        <f>(Statistics!J15/Statistics!$J$40)*$D$6*$B$4</f>
        <v>219.97778677830064</v>
      </c>
      <c r="E17" s="131">
        <f t="shared" si="0"/>
        <v>685.3976141754883</v>
      </c>
      <c r="F17" s="130" t="str">
        <f>IF(AND('[1]Statistics'!G20&lt;26),"YES","NO")</f>
        <v>YES</v>
      </c>
      <c r="G17" s="130" t="str">
        <f t="shared" si="3"/>
        <v>YES</v>
      </c>
      <c r="H17" s="130">
        <f t="shared" si="8"/>
        <v>2000</v>
      </c>
      <c r="I17" s="130" t="str">
        <f>IF(AND('[1]Statistics'!G20&gt;25,'[1]Statistics'!T20&lt;251),"YES","NO")</f>
        <v>NO</v>
      </c>
      <c r="J17" s="130" t="str">
        <f t="shared" si="4"/>
        <v>YES</v>
      </c>
      <c r="K17" s="130">
        <f t="shared" si="1"/>
        <v>2000</v>
      </c>
      <c r="L17" s="130" t="str">
        <f>IF(AND('[1]Statistics'!G20&gt;250),"YES","NO")</f>
        <v>NO</v>
      </c>
      <c r="M17" s="130" t="str">
        <f t="shared" si="5"/>
        <v>YES</v>
      </c>
      <c r="N17" s="130">
        <f t="shared" si="6"/>
        <v>2000</v>
      </c>
      <c r="O17" s="130">
        <f>N17-E17</f>
        <v>1314.6023858245117</v>
      </c>
      <c r="P17" s="130"/>
      <c r="Q17" s="130"/>
      <c r="R17" s="130">
        <f aca="true" t="shared" si="11" ref="R17:R40">N17-Q17</f>
        <v>2000</v>
      </c>
      <c r="S17" s="46"/>
      <c r="T17" s="46"/>
      <c r="U17" s="46"/>
    </row>
    <row r="18" spans="1:21" s="34" customFormat="1" ht="14.25">
      <c r="A18" s="129" t="s">
        <v>12</v>
      </c>
      <c r="B18" s="130">
        <f>Statistics!E16*($B$6*$B$4)</f>
        <v>165.52196531791907</v>
      </c>
      <c r="C18" s="130">
        <f>(Statistics!I16/Statistics!$I$40)*($C$6*$B$4)</f>
        <v>111.97991396779125</v>
      </c>
      <c r="D18" s="130">
        <f>(Statistics!J16/Statistics!$J$40)*$D$6*$B$4</f>
        <v>212.00971561783095</v>
      </c>
      <c r="E18" s="131">
        <f t="shared" si="0"/>
        <v>489.5115949035412</v>
      </c>
      <c r="F18" s="130" t="str">
        <f>IF(AND('[1]Statistics'!G21&lt;26),"YES","NO")</f>
        <v>YES</v>
      </c>
      <c r="G18" s="130" t="str">
        <f t="shared" si="3"/>
        <v>YES</v>
      </c>
      <c r="H18" s="130">
        <f t="shared" si="8"/>
        <v>2000</v>
      </c>
      <c r="I18" s="130" t="str">
        <f>IF(AND('[1]Statistics'!G21&gt;25,'[1]Statistics'!T21&lt;251),"YES","NO")</f>
        <v>NO</v>
      </c>
      <c r="J18" s="130" t="str">
        <f t="shared" si="4"/>
        <v>YES</v>
      </c>
      <c r="K18" s="130">
        <f t="shared" si="1"/>
        <v>2000</v>
      </c>
      <c r="L18" s="130" t="str">
        <f>IF(AND('[1]Statistics'!G21&gt;250),"YES","NO")</f>
        <v>NO</v>
      </c>
      <c r="M18" s="130" t="str">
        <f t="shared" si="5"/>
        <v>YES</v>
      </c>
      <c r="N18" s="130">
        <f t="shared" si="6"/>
        <v>2000</v>
      </c>
      <c r="O18" s="130">
        <f>N18-E18</f>
        <v>1510.4884050964588</v>
      </c>
      <c r="P18" s="130"/>
      <c r="Q18" s="130"/>
      <c r="R18" s="130">
        <f t="shared" si="11"/>
        <v>2000</v>
      </c>
      <c r="S18" s="46"/>
      <c r="T18" s="46"/>
      <c r="U18" s="46"/>
    </row>
    <row r="19" spans="1:21" s="34" customFormat="1" ht="14.25">
      <c r="A19" s="129" t="s">
        <v>13</v>
      </c>
      <c r="B19" s="130">
        <f>Statistics!E17*($B$6*$B$4)</f>
        <v>1158.6537572254335</v>
      </c>
      <c r="C19" s="130">
        <f>(Statistics!I17/Statistics!$I$40)*($C$6*$B$4)</f>
        <v>739.0674321874222</v>
      </c>
      <c r="D19" s="130">
        <f>(Statistics!J17/Statistics!$J$40)*$D$6*$B$4</f>
        <v>612.656138116115</v>
      </c>
      <c r="E19" s="131">
        <f t="shared" si="0"/>
        <v>2510.377327528971</v>
      </c>
      <c r="F19" s="130" t="str">
        <f>IF(AND('[1]Statistics'!G22&lt;26),"YES","NO")</f>
        <v>YES</v>
      </c>
      <c r="G19" s="130" t="str">
        <f t="shared" si="3"/>
        <v>NO</v>
      </c>
      <c r="H19" s="130">
        <f t="shared" si="8"/>
        <v>2510.377327528971</v>
      </c>
      <c r="I19" s="130" t="str">
        <f>IF(AND('[1]Statistics'!G22&gt;25,'[1]Statistics'!T22&lt;251),"YES","NO")</f>
        <v>NO</v>
      </c>
      <c r="J19" s="130" t="str">
        <f t="shared" si="4"/>
        <v>YES</v>
      </c>
      <c r="K19" s="130">
        <f t="shared" si="1"/>
        <v>2510.377327528971</v>
      </c>
      <c r="L19" s="130" t="str">
        <f>IF(AND('[1]Statistics'!G22&gt;250),"YES","NO")</f>
        <v>NO</v>
      </c>
      <c r="M19" s="130" t="str">
        <f t="shared" si="5"/>
        <v>YES</v>
      </c>
      <c r="N19" s="130">
        <f t="shared" si="6"/>
        <v>2510.377327528971</v>
      </c>
      <c r="O19" s="130">
        <f>N19-E19</f>
        <v>0</v>
      </c>
      <c r="P19" s="130">
        <f>N19</f>
        <v>2510.377327528971</v>
      </c>
      <c r="Q19" s="130">
        <f>(P19/$P$42)*$O$42</f>
        <v>38.93503302127848</v>
      </c>
      <c r="R19" s="130">
        <f t="shared" si="11"/>
        <v>2471.4422945076926</v>
      </c>
      <c r="S19" s="46"/>
      <c r="T19" s="46"/>
      <c r="U19" s="46"/>
    </row>
    <row r="20" spans="1:18" s="46" customFormat="1" ht="14.25">
      <c r="A20" s="129" t="s">
        <v>14</v>
      </c>
      <c r="B20" s="130">
        <f>Statistics!E18*($B$6*$B$4)</f>
        <v>19531.591907514452</v>
      </c>
      <c r="C20" s="130">
        <f>(Statistics!I18/Statistics!$I$40)*($C$6*$B$4)</f>
        <v>11612.317078459952</v>
      </c>
      <c r="D20" s="130">
        <f>(Statistics!J18/Statistics!$J$40)*$D$6*$B$4</f>
        <v>5609.433562846667</v>
      </c>
      <c r="E20" s="131">
        <f t="shared" si="0"/>
        <v>36753.34254882107</v>
      </c>
      <c r="F20" s="130" t="str">
        <f>IF(AND('[1]Statistics'!G23&lt;26),"YES","NO")</f>
        <v>NO</v>
      </c>
      <c r="G20" s="130" t="str">
        <f t="shared" si="3"/>
        <v>NO</v>
      </c>
      <c r="H20" s="130">
        <f t="shared" si="8"/>
        <v>36753.34254882107</v>
      </c>
      <c r="I20" s="130" t="str">
        <f>IF(AND('[1]Statistics'!G23&gt;25,'[1]Statistics'!T23&lt;251),"YES","NO")</f>
        <v>NO</v>
      </c>
      <c r="J20" s="130" t="str">
        <f t="shared" si="4"/>
        <v>NO</v>
      </c>
      <c r="K20" s="130">
        <f t="shared" si="1"/>
        <v>36753.34254882107</v>
      </c>
      <c r="L20" s="130" t="str">
        <f>IF(AND('[1]Statistics'!G23&gt;250),"YES","NO")</f>
        <v>YES</v>
      </c>
      <c r="M20" s="130" t="str">
        <f t="shared" si="5"/>
        <v>NO</v>
      </c>
      <c r="N20" s="130">
        <f t="shared" si="6"/>
        <v>36753.34254882107</v>
      </c>
      <c r="O20" s="130">
        <f>N20-E20</f>
        <v>0</v>
      </c>
      <c r="P20" s="130">
        <f>N20</f>
        <v>36753.34254882107</v>
      </c>
      <c r="Q20" s="130">
        <f>(P20/$P$42)*$O$42</f>
        <v>570.0308834406461</v>
      </c>
      <c r="R20" s="130">
        <f t="shared" si="11"/>
        <v>36183.311665380425</v>
      </c>
    </row>
    <row r="21" spans="1:18" s="38" customFormat="1" ht="14.25">
      <c r="A21" s="126" t="s">
        <v>15</v>
      </c>
      <c r="B21" s="132">
        <f>Statistics!E19*($B$6*$B$4)</f>
        <v>1158.6537572254335</v>
      </c>
      <c r="C21" s="132">
        <f>(Statistics!I19/Statistics!$I$40)*($C$6*$B$4)</f>
        <v>1097.403156884354</v>
      </c>
      <c r="D21" s="132">
        <f>(Statistics!J19/Statistics!$J$40)*$D$6*$B$4</f>
        <v>580.400205603547</v>
      </c>
      <c r="E21" s="133">
        <f t="shared" si="0"/>
        <v>2836.4571197133346</v>
      </c>
      <c r="F21" s="132" t="str">
        <f>IF(AND('[1]Statistics'!G24&lt;26),"YES","NO")</f>
        <v>NO</v>
      </c>
      <c r="G21" s="132" t="str">
        <f t="shared" si="3"/>
        <v>NO</v>
      </c>
      <c r="H21" s="132">
        <f t="shared" si="8"/>
        <v>2836.4571197133346</v>
      </c>
      <c r="I21" s="132" t="str">
        <f>IF(AND('[1]Statistics'!G24&gt;25,'[1]Statistics'!T24&lt;251),"YES","NO")</f>
        <v>YES</v>
      </c>
      <c r="J21" s="132" t="str">
        <f t="shared" si="4"/>
        <v>YES</v>
      </c>
      <c r="K21" s="132">
        <f t="shared" si="1"/>
        <v>5000</v>
      </c>
      <c r="L21" s="132" t="str">
        <f>IF(AND('[1]Statistics'!G24&gt;250),"YES","NO")</f>
        <v>NO</v>
      </c>
      <c r="M21" s="132" t="str">
        <f t="shared" si="5"/>
        <v>YES</v>
      </c>
      <c r="N21" s="132">
        <f t="shared" si="6"/>
        <v>5000</v>
      </c>
      <c r="O21" s="132">
        <f>N21-E21</f>
        <v>2163.5428802866654</v>
      </c>
      <c r="P21" s="132"/>
      <c r="Q21" s="132"/>
      <c r="R21" s="132">
        <f t="shared" si="11"/>
        <v>5000</v>
      </c>
    </row>
    <row r="22" spans="1:21" s="34" customFormat="1" ht="14.25">
      <c r="A22" s="129" t="s">
        <v>16</v>
      </c>
      <c r="B22" s="130">
        <f>Statistics!E20*($B$6*$B$4)</f>
        <v>8110.5763005780345</v>
      </c>
      <c r="C22" s="130">
        <f>(Statistics!I20/Statistics!$I$40)*($C$6*$B$4)</f>
        <v>1030.2152085036794</v>
      </c>
      <c r="D22" s="130">
        <f>(Statistics!J20/Statistics!$J$40)*$D$6*$B$4</f>
        <v>2332.2839400441508</v>
      </c>
      <c r="E22" s="131">
        <f t="shared" si="0"/>
        <v>11473.075449125863</v>
      </c>
      <c r="F22" s="130" t="str">
        <f>IF(AND('[1]Statistics'!G25&lt;26),"YES","NO")</f>
        <v>NO</v>
      </c>
      <c r="G22" s="130" t="str">
        <f t="shared" si="3"/>
        <v>NO</v>
      </c>
      <c r="H22" s="130">
        <f t="shared" si="8"/>
        <v>11473.075449125863</v>
      </c>
      <c r="I22" s="130" t="str">
        <f>IF(AND('[1]Statistics'!G25&gt;25,'[1]Statistics'!T25&lt;251),"YES","NO")</f>
        <v>YES</v>
      </c>
      <c r="J22" s="130" t="str">
        <f t="shared" si="4"/>
        <v>NO</v>
      </c>
      <c r="K22" s="130">
        <f t="shared" si="1"/>
        <v>11473.075449125863</v>
      </c>
      <c r="L22" s="130" t="str">
        <f>IF(AND('[1]Statistics'!G25&gt;250),"YES","NO")</f>
        <v>NO</v>
      </c>
      <c r="M22" s="130" t="str">
        <f t="shared" si="5"/>
        <v>NO</v>
      </c>
      <c r="N22" s="130">
        <f t="shared" si="6"/>
        <v>11473.075449125863</v>
      </c>
      <c r="O22" s="130">
        <f aca="true" t="shared" si="12" ref="O22:O40">N22-E22</f>
        <v>0</v>
      </c>
      <c r="P22" s="130">
        <f>N22</f>
        <v>11473.075449125863</v>
      </c>
      <c r="Q22" s="130">
        <f>(P22/$P$42)*$O$42</f>
        <v>177.94319864537565</v>
      </c>
      <c r="R22" s="130">
        <f t="shared" si="11"/>
        <v>11295.132250480487</v>
      </c>
      <c r="S22" s="46"/>
      <c r="T22" s="46"/>
      <c r="U22" s="46"/>
    </row>
    <row r="23" spans="1:21" s="34" customFormat="1" ht="14.25">
      <c r="A23" s="129" t="s">
        <v>17</v>
      </c>
      <c r="B23" s="130">
        <f>Statistics!E21*($B$6*$B$4)</f>
        <v>2648.351445086705</v>
      </c>
      <c r="C23" s="130">
        <f>(Statistics!I21/Statistics!$I$40)*($C$6*$B$4)</f>
        <v>1825.2725976749973</v>
      </c>
      <c r="D23" s="130">
        <f>(Statistics!J21/Statistics!$J$40)*$D$6*$B$4</f>
        <v>1911.4222258980083</v>
      </c>
      <c r="E23" s="131">
        <f t="shared" si="0"/>
        <v>6385.04626865971</v>
      </c>
      <c r="F23" s="130" t="str">
        <f>IF(AND('[1]Statistics'!G26&lt;26),"YES","NO")</f>
        <v>NO</v>
      </c>
      <c r="G23" s="130" t="str">
        <f t="shared" si="3"/>
        <v>NO</v>
      </c>
      <c r="H23" s="130">
        <f t="shared" si="8"/>
        <v>6385.04626865971</v>
      </c>
      <c r="I23" s="130" t="str">
        <f>IF(AND('[1]Statistics'!G26&gt;25,'[1]Statistics'!T26&lt;251),"YES","NO")</f>
        <v>YES</v>
      </c>
      <c r="J23" s="130" t="str">
        <f t="shared" si="4"/>
        <v>NO</v>
      </c>
      <c r="K23" s="130">
        <f t="shared" si="1"/>
        <v>6385.04626865971</v>
      </c>
      <c r="L23" s="130" t="str">
        <f>IF(AND('[1]Statistics'!G26&gt;250),"YES","NO")</f>
        <v>NO</v>
      </c>
      <c r="M23" s="130" t="str">
        <f t="shared" si="5"/>
        <v>YES</v>
      </c>
      <c r="N23" s="130">
        <f t="shared" si="6"/>
        <v>6385.04626865971</v>
      </c>
      <c r="O23" s="130">
        <f t="shared" si="12"/>
        <v>0</v>
      </c>
      <c r="P23" s="130">
        <f>N23</f>
        <v>6385.04626865971</v>
      </c>
      <c r="Q23" s="130">
        <f>(P23/$P$42)*$O$42</f>
        <v>99.0297293504328</v>
      </c>
      <c r="R23" s="130">
        <f t="shared" si="11"/>
        <v>6286.0165393092775</v>
      </c>
      <c r="S23" s="46"/>
      <c r="T23" s="46"/>
      <c r="U23" s="46"/>
    </row>
    <row r="24" spans="1:21" s="34" customFormat="1" ht="14.25">
      <c r="A24" s="129" t="s">
        <v>18</v>
      </c>
      <c r="B24" s="130">
        <f>Statistics!E22*($B$6*$B$4)</f>
        <v>331.04393063583814</v>
      </c>
      <c r="C24" s="130">
        <f>(Statistics!I22/Statistics!$I$40)*($C$6*$B$4)</f>
        <v>425.5236730776067</v>
      </c>
      <c r="D24" s="130">
        <f>(Statistics!J22/Statistics!$J$40)*$D$6*$B$4</f>
        <v>219.56462753294295</v>
      </c>
      <c r="E24" s="131">
        <f t="shared" si="0"/>
        <v>976.1322312463878</v>
      </c>
      <c r="F24" s="130" t="str">
        <f>IF(AND('[1]Statistics'!G27&lt;26),"YES","NO")</f>
        <v>YES</v>
      </c>
      <c r="G24" s="130" t="str">
        <f t="shared" si="3"/>
        <v>YES</v>
      </c>
      <c r="H24" s="130">
        <f t="shared" si="8"/>
        <v>2000</v>
      </c>
      <c r="I24" s="130" t="str">
        <f>IF(AND('[1]Statistics'!G27&gt;25,'[1]Statistics'!T27&lt;251),"YES","NO")</f>
        <v>NO</v>
      </c>
      <c r="J24" s="130" t="str">
        <f t="shared" si="4"/>
        <v>YES</v>
      </c>
      <c r="K24" s="130">
        <f t="shared" si="1"/>
        <v>2000</v>
      </c>
      <c r="L24" s="130" t="str">
        <f>IF(AND('[1]Statistics'!G27&gt;250),"YES","NO")</f>
        <v>NO</v>
      </c>
      <c r="M24" s="130" t="str">
        <f t="shared" si="5"/>
        <v>YES</v>
      </c>
      <c r="N24" s="130">
        <f t="shared" si="6"/>
        <v>2000</v>
      </c>
      <c r="O24" s="130">
        <f t="shared" si="12"/>
        <v>1023.8677687536122</v>
      </c>
      <c r="P24" s="130"/>
      <c r="Q24" s="130"/>
      <c r="R24" s="130">
        <f t="shared" si="11"/>
        <v>2000</v>
      </c>
      <c r="S24" s="46"/>
      <c r="T24" s="46"/>
      <c r="U24" s="46"/>
    </row>
    <row r="25" spans="1:18" s="46" customFormat="1" ht="14.25">
      <c r="A25" s="129" t="s">
        <v>19</v>
      </c>
      <c r="B25" s="130">
        <f>Statistics!E23*($B$6*$B$4)</f>
        <v>37739.00809248555</v>
      </c>
      <c r="C25" s="130">
        <f>(Statistics!I23/Statistics!$I$40)*($C$6*$B$4)</f>
        <v>37199.72742010025</v>
      </c>
      <c r="D25" s="130">
        <f>(Statistics!J23/Statistics!$J$40)*$D$6*$B$4</f>
        <v>9754.306135024333</v>
      </c>
      <c r="E25" s="131">
        <f t="shared" si="0"/>
        <v>84693.04164761014</v>
      </c>
      <c r="F25" s="130" t="str">
        <f>IF(AND('[1]Statistics'!G28&lt;26),"YES","NO")</f>
        <v>NO</v>
      </c>
      <c r="G25" s="130" t="str">
        <f t="shared" si="3"/>
        <v>NO</v>
      </c>
      <c r="H25" s="130">
        <f t="shared" si="8"/>
        <v>84693.04164761014</v>
      </c>
      <c r="I25" s="130" t="str">
        <f>IF(AND('[1]Statistics'!G28&gt;25,'[1]Statistics'!T28&lt;251),"YES","NO")</f>
        <v>NO</v>
      </c>
      <c r="J25" s="130" t="str">
        <f t="shared" si="4"/>
        <v>NO</v>
      </c>
      <c r="K25" s="130">
        <f t="shared" si="1"/>
        <v>84693.04164761014</v>
      </c>
      <c r="L25" s="130" t="str">
        <f>IF(AND('[1]Statistics'!G28&gt;250),"YES","NO")</f>
        <v>YES</v>
      </c>
      <c r="M25" s="130" t="str">
        <f t="shared" si="5"/>
        <v>NO</v>
      </c>
      <c r="N25" s="130">
        <f t="shared" si="6"/>
        <v>84693.04164761014</v>
      </c>
      <c r="O25" s="130">
        <f t="shared" si="12"/>
        <v>0</v>
      </c>
      <c r="P25" s="130">
        <f>N25</f>
        <v>84693.04164761014</v>
      </c>
      <c r="Q25" s="130">
        <f>(P25/$P$42)*$O$42</f>
        <v>1313.5580604004476</v>
      </c>
      <c r="R25" s="130">
        <f t="shared" si="11"/>
        <v>83379.48358720969</v>
      </c>
    </row>
    <row r="26" spans="1:18" s="38" customFormat="1" ht="14.25">
      <c r="A26" s="126" t="s">
        <v>20</v>
      </c>
      <c r="B26" s="132">
        <f>Statistics!E24*($B$6*$B$4)</f>
        <v>4965.658959537572</v>
      </c>
      <c r="C26" s="132">
        <f>(Statistics!I24/Statistics!$I$40)*($C$6*$B$4)</f>
        <v>2743.5078922108855</v>
      </c>
      <c r="D26" s="132">
        <f>(Statistics!J24/Statistics!$J$40)*$D$6*$B$4</f>
        <v>1318.1845723137046</v>
      </c>
      <c r="E26" s="133">
        <f t="shared" si="0"/>
        <v>9027.351424062163</v>
      </c>
      <c r="F26" s="132" t="str">
        <f>IF(AND('[1]Statistics'!G29&lt;26),"YES","NO")</f>
        <v>NO</v>
      </c>
      <c r="G26" s="132" t="str">
        <f t="shared" si="3"/>
        <v>NO</v>
      </c>
      <c r="H26" s="132">
        <f t="shared" si="8"/>
        <v>9027.351424062163</v>
      </c>
      <c r="I26" s="132" t="str">
        <f>IF(AND('[1]Statistics'!G29&gt;25,'[1]Statistics'!T29&lt;251),"YES","NO")</f>
        <v>YES</v>
      </c>
      <c r="J26" s="132" t="str">
        <f t="shared" si="4"/>
        <v>NO</v>
      </c>
      <c r="K26" s="132">
        <f t="shared" si="1"/>
        <v>9027.351424062163</v>
      </c>
      <c r="L26" s="132" t="str">
        <f>IF(AND('[1]Statistics'!G29&gt;250),"YES","NO")</f>
        <v>NO</v>
      </c>
      <c r="M26" s="132" t="str">
        <f t="shared" si="5"/>
        <v>YES</v>
      </c>
      <c r="N26" s="132">
        <f t="shared" si="6"/>
        <v>9027.351424062163</v>
      </c>
      <c r="O26" s="132">
        <f t="shared" si="12"/>
        <v>0</v>
      </c>
      <c r="P26" s="132">
        <f>N26</f>
        <v>9027.351424062163</v>
      </c>
      <c r="Q26" s="132">
        <f>(P26/$P$42)*$O$42</f>
        <v>140.01091466855968</v>
      </c>
      <c r="R26" s="132">
        <f t="shared" si="11"/>
        <v>8887.340509393603</v>
      </c>
    </row>
    <row r="27" spans="1:21" s="34" customFormat="1" ht="14.25">
      <c r="A27" s="129" t="s">
        <v>21</v>
      </c>
      <c r="B27" s="130">
        <f>Statistics!E25*($B$6*$B$4)</f>
        <v>6786.4005780346815</v>
      </c>
      <c r="C27" s="130">
        <f>(Statistics!I25/Statistics!$I$40)*($C$6*$B$4)</f>
        <v>3247.4175050659455</v>
      </c>
      <c r="D27" s="130">
        <f>(Statistics!J25/Statistics!$J$40)*$D$6*$B$4</f>
        <v>3131.776591185946</v>
      </c>
      <c r="E27" s="131">
        <f t="shared" si="0"/>
        <v>13165.594674286573</v>
      </c>
      <c r="F27" s="130" t="str">
        <f>IF(AND('[1]Statistics'!G30&lt;26),"YES","NO")</f>
        <v>NO</v>
      </c>
      <c r="G27" s="130" t="str">
        <f t="shared" si="3"/>
        <v>NO</v>
      </c>
      <c r="H27" s="130">
        <f t="shared" si="8"/>
        <v>13165.594674286573</v>
      </c>
      <c r="I27" s="130" t="str">
        <f>IF(AND('[1]Statistics'!G30&gt;25,'[1]Statistics'!T30&lt;251),"YES","NO")</f>
        <v>YES</v>
      </c>
      <c r="J27" s="130" t="str">
        <f t="shared" si="4"/>
        <v>NO</v>
      </c>
      <c r="K27" s="130">
        <f t="shared" si="1"/>
        <v>13165.594674286573</v>
      </c>
      <c r="L27" s="130" t="str">
        <f>IF(AND('[1]Statistics'!G30&gt;250),"YES","NO")</f>
        <v>NO</v>
      </c>
      <c r="M27" s="130" t="str">
        <f t="shared" si="5"/>
        <v>NO</v>
      </c>
      <c r="N27" s="130">
        <f t="shared" si="6"/>
        <v>13165.594674286573</v>
      </c>
      <c r="O27" s="130">
        <f t="shared" si="12"/>
        <v>0</v>
      </c>
      <c r="P27" s="130">
        <f aca="true" t="shared" si="13" ref="P27:P32">N27</f>
        <v>13165.594674286573</v>
      </c>
      <c r="Q27" s="130">
        <f aca="true" t="shared" si="14" ref="Q27:Q32">(P27/$P$42)*$O$42</f>
        <v>204.19355200785054</v>
      </c>
      <c r="R27" s="130">
        <f t="shared" si="11"/>
        <v>12961.401122278721</v>
      </c>
      <c r="S27" s="46"/>
      <c r="T27" s="46"/>
      <c r="U27" s="46"/>
    </row>
    <row r="28" spans="1:21" s="34" customFormat="1" ht="14.25">
      <c r="A28" s="129" t="s">
        <v>22</v>
      </c>
      <c r="B28" s="130">
        <f>Statistics!E26*($B$6*$B$4)</f>
        <v>1489.6976878612718</v>
      </c>
      <c r="C28" s="130">
        <f>(Statistics!I26/Statistics!$I$40)*($C$6*$B$4)</f>
        <v>257.55380212591984</v>
      </c>
      <c r="D28" s="130">
        <f>(Statistics!J26/Statistics!$J$40)*$D$6*$B$4</f>
        <v>921.9058332663448</v>
      </c>
      <c r="E28" s="131">
        <f t="shared" si="0"/>
        <v>2669.1573232535366</v>
      </c>
      <c r="F28" s="130" t="str">
        <f>IF(AND('[1]Statistics'!G31&lt;26),"YES","NO")</f>
        <v>YES</v>
      </c>
      <c r="G28" s="130" t="str">
        <f t="shared" si="3"/>
        <v>NO</v>
      </c>
      <c r="H28" s="130">
        <f t="shared" si="8"/>
        <v>2669.1573232535366</v>
      </c>
      <c r="I28" s="130" t="str">
        <f>IF(AND('[1]Statistics'!G31&gt;25,'[1]Statistics'!T31&lt;251),"YES","NO")</f>
        <v>NO</v>
      </c>
      <c r="J28" s="130" t="str">
        <f t="shared" si="4"/>
        <v>YES</v>
      </c>
      <c r="K28" s="130">
        <f t="shared" si="1"/>
        <v>2669.1573232535366</v>
      </c>
      <c r="L28" s="130" t="str">
        <f>IF(AND('[1]Statistics'!G31&gt;250),"YES","NO")</f>
        <v>NO</v>
      </c>
      <c r="M28" s="130" t="str">
        <f t="shared" si="5"/>
        <v>YES</v>
      </c>
      <c r="N28" s="130">
        <f t="shared" si="6"/>
        <v>2669.1573232535366</v>
      </c>
      <c r="O28" s="130">
        <f t="shared" si="12"/>
        <v>0</v>
      </c>
      <c r="P28" s="130">
        <f t="shared" si="13"/>
        <v>2669.1573232535366</v>
      </c>
      <c r="Q28" s="130">
        <f t="shared" si="14"/>
        <v>41.39765260792828</v>
      </c>
      <c r="R28" s="130">
        <f t="shared" si="11"/>
        <v>2627.7596706456084</v>
      </c>
      <c r="S28" s="46"/>
      <c r="T28" s="46"/>
      <c r="U28" s="46"/>
    </row>
    <row r="29" spans="1:21" s="34" customFormat="1" ht="14.25">
      <c r="A29" s="129" t="s">
        <v>23</v>
      </c>
      <c r="B29" s="130">
        <f>Statistics!E27*($B$6*$B$4)</f>
        <v>43697.79884393063</v>
      </c>
      <c r="C29" s="130">
        <f>(Statistics!I27/Statistics!$I$40)*($C$6*$B$4)</f>
        <v>9507.094695865477</v>
      </c>
      <c r="D29" s="130">
        <f>(Statistics!J27/Statistics!$J$40)*$D$6*$B$4</f>
        <v>8764.730719643332</v>
      </c>
      <c r="E29" s="131">
        <f t="shared" si="0"/>
        <v>61969.624259439435</v>
      </c>
      <c r="F29" s="130" t="str">
        <f>IF(AND('[1]Statistics'!G32&lt;26),"YES","NO")</f>
        <v>NO</v>
      </c>
      <c r="G29" s="130" t="str">
        <f t="shared" si="3"/>
        <v>NO</v>
      </c>
      <c r="H29" s="130">
        <f t="shared" si="8"/>
        <v>61969.624259439435</v>
      </c>
      <c r="I29" s="130" t="str">
        <f>IF(AND('[1]Statistics'!G32&gt;25,'[1]Statistics'!T32&lt;251),"YES","NO")</f>
        <v>NO</v>
      </c>
      <c r="J29" s="130" t="str">
        <f t="shared" si="4"/>
        <v>NO</v>
      </c>
      <c r="K29" s="130">
        <f t="shared" si="1"/>
        <v>61969.624259439435</v>
      </c>
      <c r="L29" s="130" t="str">
        <f>IF(AND('[1]Statistics'!G32&gt;250),"YES","NO")</f>
        <v>NO</v>
      </c>
      <c r="M29" s="130" t="str">
        <f t="shared" si="5"/>
        <v>NO</v>
      </c>
      <c r="N29" s="130">
        <f t="shared" si="6"/>
        <v>61969.624259439435</v>
      </c>
      <c r="O29" s="130">
        <f t="shared" si="12"/>
        <v>0</v>
      </c>
      <c r="P29" s="130">
        <f t="shared" si="13"/>
        <v>61969.624259439435</v>
      </c>
      <c r="Q29" s="130">
        <f t="shared" si="14"/>
        <v>961.1261782835113</v>
      </c>
      <c r="R29" s="130">
        <f t="shared" si="11"/>
        <v>61008.49808115592</v>
      </c>
      <c r="S29" s="46"/>
      <c r="T29" s="46"/>
      <c r="U29" s="46"/>
    </row>
    <row r="30" spans="1:18" s="46" customFormat="1" ht="14.25">
      <c r="A30" s="129" t="s">
        <v>24</v>
      </c>
      <c r="B30" s="130">
        <f>Statistics!E28*($B$6*$B$4)</f>
        <v>827.6098265895954</v>
      </c>
      <c r="C30" s="130">
        <f>(Statistics!I28/Statistics!$I$40)*($C$6*$B$4)</f>
        <v>179.16786234846597</v>
      </c>
      <c r="D30" s="130">
        <f>(Statistics!J28/Statistics!$J$40)*$D$6*$B$4</f>
        <v>343.1287532695602</v>
      </c>
      <c r="E30" s="131">
        <f t="shared" si="0"/>
        <v>1349.9064422076217</v>
      </c>
      <c r="F30" s="130" t="str">
        <f>IF(AND('[1]Statistics'!G33&lt;26),"YES","NO")</f>
        <v>YES</v>
      </c>
      <c r="G30" s="130" t="str">
        <f t="shared" si="3"/>
        <v>YES</v>
      </c>
      <c r="H30" s="130">
        <f t="shared" si="8"/>
        <v>2000</v>
      </c>
      <c r="I30" s="130" t="str">
        <f>IF(AND('[1]Statistics'!G33&gt;25,'[1]Statistics'!T33&lt;251),"YES","NO")</f>
        <v>NO</v>
      </c>
      <c r="J30" s="130" t="str">
        <f t="shared" si="4"/>
        <v>YES</v>
      </c>
      <c r="K30" s="130">
        <f t="shared" si="1"/>
        <v>2000</v>
      </c>
      <c r="L30" s="130" t="str">
        <f>IF(AND('[1]Statistics'!G33&gt;250),"YES","NO")</f>
        <v>NO</v>
      </c>
      <c r="M30" s="130" t="str">
        <f t="shared" si="5"/>
        <v>YES</v>
      </c>
      <c r="N30" s="130">
        <f t="shared" si="6"/>
        <v>2000</v>
      </c>
      <c r="O30" s="130">
        <f t="shared" si="12"/>
        <v>650.0935577923783</v>
      </c>
      <c r="P30" s="130"/>
      <c r="Q30" s="130"/>
      <c r="R30" s="130">
        <f t="shared" si="11"/>
        <v>2000</v>
      </c>
    </row>
    <row r="31" spans="1:18" s="38" customFormat="1" ht="14.25">
      <c r="A31" s="126" t="s">
        <v>25</v>
      </c>
      <c r="B31" s="132">
        <f>Statistics!E29*($B$6*$B$4)</f>
        <v>374576.2075144508</v>
      </c>
      <c r="C31" s="132">
        <f>(Statistics!I29/Statistics!$I$40)*($C$6*$B$4)</f>
        <v>169559.9857300295</v>
      </c>
      <c r="D31" s="132">
        <f>(Statistics!J29/Statistics!$J$40)*$D$6*$B$4</f>
        <v>20003.193398116488</v>
      </c>
      <c r="E31" s="133">
        <f t="shared" si="0"/>
        <v>564139.3866425968</v>
      </c>
      <c r="F31" s="132" t="str">
        <f>IF(AND('[1]Statistics'!G34&lt;26),"YES","NO")</f>
        <v>NO</v>
      </c>
      <c r="G31" s="132" t="str">
        <f t="shared" si="3"/>
        <v>NO</v>
      </c>
      <c r="H31" s="132">
        <f t="shared" si="8"/>
        <v>564139.3866425968</v>
      </c>
      <c r="I31" s="132" t="str">
        <f>IF(AND('[1]Statistics'!G34&gt;25,'[1]Statistics'!T34&lt;251),"YES","NO")</f>
        <v>NO</v>
      </c>
      <c r="J31" s="132" t="str">
        <f t="shared" si="4"/>
        <v>NO</v>
      </c>
      <c r="K31" s="132">
        <f t="shared" si="1"/>
        <v>564139.3866425968</v>
      </c>
      <c r="L31" s="132" t="str">
        <f>IF(AND('[1]Statistics'!G34&gt;250),"YES","NO")</f>
        <v>YES</v>
      </c>
      <c r="M31" s="132" t="str">
        <f t="shared" si="5"/>
        <v>NO</v>
      </c>
      <c r="N31" s="132">
        <f t="shared" si="6"/>
        <v>564139.3866425968</v>
      </c>
      <c r="O31" s="132">
        <f t="shared" si="12"/>
        <v>0</v>
      </c>
      <c r="P31" s="132">
        <f t="shared" si="13"/>
        <v>564139.3866425968</v>
      </c>
      <c r="Q31" s="132">
        <f t="shared" si="14"/>
        <v>8749.595292574522</v>
      </c>
      <c r="R31" s="132">
        <f t="shared" si="11"/>
        <v>555389.7913500223</v>
      </c>
    </row>
    <row r="32" spans="1:21" s="34" customFormat="1" ht="14.25">
      <c r="A32" s="129" t="s">
        <v>26</v>
      </c>
      <c r="B32" s="130">
        <f>Statistics!E30*($B$6*$B$4)</f>
        <v>3475.961271676301</v>
      </c>
      <c r="C32" s="130">
        <f>(Statistics!I30/Statistics!$I$40)*($C$6*$B$4)</f>
        <v>593.4935440292935</v>
      </c>
      <c r="D32" s="130">
        <f>(Statistics!J30/Statistics!$J$40)*$D$6*$B$4</f>
        <v>1947.6031712414745</v>
      </c>
      <c r="E32" s="131">
        <f t="shared" si="0"/>
        <v>6017.0579869470685</v>
      </c>
      <c r="F32" s="130" t="str">
        <f>IF(AND('[1]Statistics'!G35&lt;26),"YES","NO")</f>
        <v>YES</v>
      </c>
      <c r="G32" s="130" t="str">
        <f t="shared" si="3"/>
        <v>NO</v>
      </c>
      <c r="H32" s="130">
        <f t="shared" si="8"/>
        <v>6017.0579869470685</v>
      </c>
      <c r="I32" s="130" t="str">
        <f>IF(AND('[1]Statistics'!G35&gt;25,'[1]Statistics'!T35&lt;251),"YES","NO")</f>
        <v>NO</v>
      </c>
      <c r="J32" s="130" t="str">
        <f t="shared" si="4"/>
        <v>NO</v>
      </c>
      <c r="K32" s="130">
        <f t="shared" si="1"/>
        <v>6017.0579869470685</v>
      </c>
      <c r="L32" s="130" t="str">
        <f>IF(AND('[1]Statistics'!G35&gt;250),"YES","NO")</f>
        <v>NO</v>
      </c>
      <c r="M32" s="130" t="str">
        <f t="shared" si="5"/>
        <v>YES</v>
      </c>
      <c r="N32" s="130">
        <f t="shared" si="6"/>
        <v>6017.0579869470685</v>
      </c>
      <c r="O32" s="130">
        <f t="shared" si="12"/>
        <v>0</v>
      </c>
      <c r="P32" s="130">
        <f t="shared" si="13"/>
        <v>6017.0579869470685</v>
      </c>
      <c r="Q32" s="130">
        <f t="shared" si="14"/>
        <v>93.32236586255893</v>
      </c>
      <c r="R32" s="130">
        <f t="shared" si="11"/>
        <v>5923.735621084509</v>
      </c>
      <c r="S32" s="46"/>
      <c r="T32" s="46"/>
      <c r="U32" s="46"/>
    </row>
    <row r="33" spans="1:21" s="34" customFormat="1" ht="14.25">
      <c r="A33" s="129" t="s">
        <v>27</v>
      </c>
      <c r="B33" s="130">
        <f>Statistics!E31*($B$6*$B$4)</f>
        <v>1324.1757225433525</v>
      </c>
      <c r="C33" s="130">
        <f>(Statistics!I31/Statistics!$I$40)*($C$6*$B$4)</f>
        <v>2127.6183653880335</v>
      </c>
      <c r="D33" s="130">
        <f>(Statistics!J31/Statistics!$J$40)*$D$6*$B$4</f>
        <v>725.6847030961113</v>
      </c>
      <c r="E33" s="131">
        <f t="shared" si="0"/>
        <v>4177.478791027497</v>
      </c>
      <c r="F33" s="130" t="str">
        <f>IF(AND('[1]Statistics'!G36&lt;26),"YES","NO")</f>
        <v>NO</v>
      </c>
      <c r="G33" s="130" t="str">
        <f t="shared" si="3"/>
        <v>NO</v>
      </c>
      <c r="H33" s="130">
        <f t="shared" si="8"/>
        <v>4177.478791027497</v>
      </c>
      <c r="I33" s="130" t="str">
        <f>IF(AND('[1]Statistics'!G36&gt;25,'[1]Statistics'!T36&lt;251),"YES","NO")</f>
        <v>YES</v>
      </c>
      <c r="J33" s="130" t="str">
        <f t="shared" si="4"/>
        <v>YES</v>
      </c>
      <c r="K33" s="130">
        <f t="shared" si="1"/>
        <v>5000</v>
      </c>
      <c r="L33" s="130" t="str">
        <f>IF(AND('[1]Statistics'!G36&gt;250),"YES","NO")</f>
        <v>NO</v>
      </c>
      <c r="M33" s="130" t="str">
        <f t="shared" si="5"/>
        <v>YES</v>
      </c>
      <c r="N33" s="130">
        <f t="shared" si="6"/>
        <v>5000</v>
      </c>
      <c r="O33" s="130">
        <f t="shared" si="12"/>
        <v>822.5212089725028</v>
      </c>
      <c r="P33" s="130"/>
      <c r="Q33" s="130"/>
      <c r="R33" s="130">
        <f t="shared" si="11"/>
        <v>5000</v>
      </c>
      <c r="S33" s="46"/>
      <c r="T33" s="46"/>
      <c r="U33" s="46"/>
    </row>
    <row r="34" spans="1:21" s="34" customFormat="1" ht="14.25">
      <c r="A34" s="129" t="s">
        <v>28</v>
      </c>
      <c r="B34" s="130">
        <f>Statistics!E32*($B$6*$B$4)</f>
        <v>4965.658959537572</v>
      </c>
      <c r="C34" s="130">
        <f>(Statistics!I32/Statistics!$I$40)*($C$6*$B$4)</f>
        <v>3314.6054534466202</v>
      </c>
      <c r="D34" s="130">
        <f>(Statistics!J32/Statistics!$J$40)*$D$6*$B$4</f>
        <v>2125.055067122602</v>
      </c>
      <c r="E34" s="131">
        <f t="shared" si="0"/>
        <v>10405.319480106795</v>
      </c>
      <c r="F34" s="130" t="str">
        <f>IF(AND('[1]Statistics'!G37&lt;26),"YES","NO")</f>
        <v>NO</v>
      </c>
      <c r="G34" s="130" t="str">
        <f t="shared" si="3"/>
        <v>NO</v>
      </c>
      <c r="H34" s="130">
        <f t="shared" si="8"/>
        <v>10405.319480106795</v>
      </c>
      <c r="I34" s="130" t="str">
        <f>IF(AND('[1]Statistics'!G37&gt;25,'[1]Statistics'!T37&lt;251),"YES","NO")</f>
        <v>YES</v>
      </c>
      <c r="J34" s="130" t="str">
        <f t="shared" si="4"/>
        <v>NO</v>
      </c>
      <c r="K34" s="130">
        <f t="shared" si="1"/>
        <v>10405.319480106795</v>
      </c>
      <c r="L34" s="130" t="str">
        <f>IF(AND('[1]Statistics'!G37&gt;250),"YES","NO")</f>
        <v>NO</v>
      </c>
      <c r="M34" s="130" t="str">
        <f t="shared" si="5"/>
        <v>NO</v>
      </c>
      <c r="N34" s="130">
        <f t="shared" si="6"/>
        <v>10405.319480106795</v>
      </c>
      <c r="O34" s="130">
        <f t="shared" si="12"/>
        <v>0</v>
      </c>
      <c r="P34" s="130">
        <f>N34</f>
        <v>10405.319480106795</v>
      </c>
      <c r="Q34" s="130">
        <f>(P34/$P$42)*$O$42</f>
        <v>161.38269459025574</v>
      </c>
      <c r="R34" s="130">
        <f t="shared" si="11"/>
        <v>10243.936785516538</v>
      </c>
      <c r="S34" s="46"/>
      <c r="T34" s="46"/>
      <c r="U34" s="46"/>
    </row>
    <row r="35" spans="1:18" s="46" customFormat="1" ht="14.25">
      <c r="A35" s="129" t="s">
        <v>29</v>
      </c>
      <c r="B35" s="130">
        <f>Statistics!E33*($B$6*$B$4)</f>
        <v>1158.6537572254335</v>
      </c>
      <c r="C35" s="130">
        <f>(Statistics!I33/Statistics!$I$40)*($C$6*$B$4)</f>
        <v>1702.0946923104266</v>
      </c>
      <c r="D35" s="130">
        <f>(Statistics!J33/Statistics!$J$40)*$D$6*$B$4</f>
        <v>724.8288732307274</v>
      </c>
      <c r="E35" s="131">
        <f t="shared" si="0"/>
        <v>3585.5773227665877</v>
      </c>
      <c r="F35" s="130" t="str">
        <f>IF(AND('[1]Statistics'!G38&lt;26),"YES","NO")</f>
        <v>NO</v>
      </c>
      <c r="G35" s="130" t="str">
        <f t="shared" si="3"/>
        <v>NO</v>
      </c>
      <c r="H35" s="130">
        <f t="shared" si="8"/>
        <v>3585.5773227665877</v>
      </c>
      <c r="I35" s="130" t="str">
        <f>IF(AND('[1]Statistics'!G38&gt;25,'[1]Statistics'!T38&lt;251),"YES","NO")</f>
        <v>YES</v>
      </c>
      <c r="J35" s="130" t="str">
        <f t="shared" si="4"/>
        <v>YES</v>
      </c>
      <c r="K35" s="130">
        <f t="shared" si="1"/>
        <v>5000</v>
      </c>
      <c r="L35" s="130" t="str">
        <f>IF(AND('[1]Statistics'!G38&gt;250),"YES","NO")</f>
        <v>NO</v>
      </c>
      <c r="M35" s="130" t="str">
        <f t="shared" si="5"/>
        <v>YES</v>
      </c>
      <c r="N35" s="130">
        <f t="shared" si="6"/>
        <v>5000</v>
      </c>
      <c r="O35" s="130">
        <f t="shared" si="12"/>
        <v>1414.4226772334123</v>
      </c>
      <c r="P35" s="130"/>
      <c r="Q35" s="130"/>
      <c r="R35" s="130">
        <f t="shared" si="11"/>
        <v>5000</v>
      </c>
    </row>
    <row r="36" spans="1:18" s="38" customFormat="1" ht="14.25">
      <c r="A36" s="126" t="s">
        <v>30</v>
      </c>
      <c r="B36" s="132">
        <f>Statistics!E34*($B$6*$B$4)</f>
        <v>165.52196531791907</v>
      </c>
      <c r="C36" s="132">
        <f>(Statistics!I34/Statistics!$I$40)*($C$6*$B$4)</f>
        <v>201.5638451420242</v>
      </c>
      <c r="D36" s="132">
        <f>(Statistics!J34/Statistics!$J$40)*$D$6*$B$4</f>
        <v>208.99955540165348</v>
      </c>
      <c r="E36" s="133">
        <f t="shared" si="0"/>
        <v>576.0853658615968</v>
      </c>
      <c r="F36" s="132" t="str">
        <f>IF(AND('[1]Statistics'!G39&lt;26),"YES","NO")</f>
        <v>YES</v>
      </c>
      <c r="G36" s="132" t="str">
        <f t="shared" si="3"/>
        <v>YES</v>
      </c>
      <c r="H36" s="132">
        <f t="shared" si="8"/>
        <v>2000</v>
      </c>
      <c r="I36" s="132" t="str">
        <f>IF(AND('[1]Statistics'!G39&gt;25,'[1]Statistics'!T39&lt;251),"YES","NO")</f>
        <v>NO</v>
      </c>
      <c r="J36" s="132" t="str">
        <f t="shared" si="4"/>
        <v>YES</v>
      </c>
      <c r="K36" s="132">
        <f>IF(AND(I36="YES",J36="YES"),5000,H36)</f>
        <v>2000</v>
      </c>
      <c r="L36" s="132" t="str">
        <f>IF(AND('[1]Statistics'!G39&gt;250),"YES","NO")</f>
        <v>NO</v>
      </c>
      <c r="M36" s="132" t="str">
        <f t="shared" si="5"/>
        <v>YES</v>
      </c>
      <c r="N36" s="132">
        <f t="shared" si="6"/>
        <v>2000</v>
      </c>
      <c r="O36" s="132">
        <f t="shared" si="12"/>
        <v>1423.9146341384032</v>
      </c>
      <c r="P36" s="132"/>
      <c r="Q36" s="132"/>
      <c r="R36" s="132">
        <f t="shared" si="11"/>
        <v>2000</v>
      </c>
    </row>
    <row r="37" spans="1:21" s="34" customFormat="1" ht="14.25">
      <c r="A37" s="129" t="s">
        <v>31</v>
      </c>
      <c r="B37" s="130">
        <f>Statistics!E35*($B$6*$B$4)</f>
        <v>1655.2196531791908</v>
      </c>
      <c r="C37" s="130">
        <f>(Statistics!I35/Statistics!$I$40)*($C$6*$B$4)</f>
        <v>1903.658537452451</v>
      </c>
      <c r="D37" s="130">
        <f>(Statistics!J35/Statistics!$J$40)*$D$6*$B$4</f>
        <v>747.965790970758</v>
      </c>
      <c r="E37" s="131">
        <f t="shared" si="0"/>
        <v>4306.8439816024</v>
      </c>
      <c r="F37" s="130" t="str">
        <f>IF(AND('[1]Statistics'!G40&lt;26),"YES","NO")</f>
        <v>NO</v>
      </c>
      <c r="G37" s="130" t="str">
        <f t="shared" si="3"/>
        <v>NO</v>
      </c>
      <c r="H37" s="130">
        <f t="shared" si="8"/>
        <v>4306.8439816024</v>
      </c>
      <c r="I37" s="130" t="str">
        <f>IF(AND('[1]Statistics'!G40&gt;25,'[1]Statistics'!T40&lt;251),"YES","NO")</f>
        <v>YES</v>
      </c>
      <c r="J37" s="130" t="str">
        <f t="shared" si="4"/>
        <v>YES</v>
      </c>
      <c r="K37" s="130">
        <f>IF(AND(I37="YES",J37="YES"),5000,H37)</f>
        <v>5000</v>
      </c>
      <c r="L37" s="130" t="str">
        <f>IF(AND('[1]Statistics'!G40&gt;250),"YES","NO")</f>
        <v>NO</v>
      </c>
      <c r="M37" s="130" t="str">
        <f t="shared" si="5"/>
        <v>YES</v>
      </c>
      <c r="N37" s="130">
        <f t="shared" si="6"/>
        <v>5000</v>
      </c>
      <c r="O37" s="130">
        <f t="shared" si="12"/>
        <v>693.1560183975998</v>
      </c>
      <c r="P37" s="130"/>
      <c r="Q37" s="130"/>
      <c r="R37" s="130">
        <f t="shared" si="11"/>
        <v>5000</v>
      </c>
      <c r="S37" s="46"/>
      <c r="T37" s="46"/>
      <c r="U37" s="46"/>
    </row>
    <row r="38" spans="1:21" s="34" customFormat="1" ht="14.25">
      <c r="A38" s="129" t="s">
        <v>32</v>
      </c>
      <c r="B38" s="130">
        <f>Statistics!E36*($B$6*$B$4)</f>
        <v>41380.49132947977</v>
      </c>
      <c r="C38" s="130">
        <f>(Statistics!I36/Statistics!$I$40)*($C$6*$B$4)</f>
        <v>18028.76614881439</v>
      </c>
      <c r="D38" s="130">
        <f>(Statistics!J36/Statistics!$J$40)*$D$6*$B$4</f>
        <v>14150.586108002151</v>
      </c>
      <c r="E38" s="131">
        <f t="shared" si="0"/>
        <v>73559.84358629632</v>
      </c>
      <c r="F38" s="130" t="str">
        <f>IF(AND('[1]Statistics'!G41&lt;26),"YES","NO")</f>
        <v>NO</v>
      </c>
      <c r="G38" s="130" t="str">
        <f t="shared" si="3"/>
        <v>NO</v>
      </c>
      <c r="H38" s="130">
        <f t="shared" si="8"/>
        <v>73559.84358629632</v>
      </c>
      <c r="I38" s="130" t="str">
        <f>IF(AND('[1]Statistics'!G41&gt;25,'[1]Statistics'!T41&lt;251),"YES","NO")</f>
        <v>NO</v>
      </c>
      <c r="J38" s="130" t="str">
        <f t="shared" si="4"/>
        <v>NO</v>
      </c>
      <c r="K38" s="130">
        <f>IF(AND(I38="YES",J38="YES"),5000,H38)</f>
        <v>73559.84358629632</v>
      </c>
      <c r="L38" s="130" t="str">
        <f>IF(AND('[1]Statistics'!G41&gt;250),"YES","NO")</f>
        <v>YES</v>
      </c>
      <c r="M38" s="130" t="str">
        <f t="shared" si="5"/>
        <v>NO</v>
      </c>
      <c r="N38" s="130">
        <f t="shared" si="6"/>
        <v>73559.84358629632</v>
      </c>
      <c r="O38" s="130">
        <f t="shared" si="12"/>
        <v>0</v>
      </c>
      <c r="P38" s="130">
        <f>N38</f>
        <v>73559.84358629632</v>
      </c>
      <c r="Q38" s="130">
        <f>(P38/$P$42)*$O$42</f>
        <v>1140.8862355730762</v>
      </c>
      <c r="R38" s="130">
        <f t="shared" si="11"/>
        <v>72418.95735072324</v>
      </c>
      <c r="S38" s="46"/>
      <c r="T38" s="46"/>
      <c r="U38" s="46"/>
    </row>
    <row r="39" spans="1:21" s="34" customFormat="1" ht="14.25">
      <c r="A39" s="129" t="s">
        <v>33</v>
      </c>
      <c r="B39" s="130">
        <f>Statistics!E37*($B$6*$B$4)</f>
        <v>0</v>
      </c>
      <c r="C39" s="130">
        <f>(Statistics!I37/Statistics!$I$40)*($C$6*$B$4)</f>
        <v>0</v>
      </c>
      <c r="D39" s="130">
        <f>(Statistics!J37/Statistics!$J$40)*$D$6*$B$4</f>
        <v>44.4146188759515</v>
      </c>
      <c r="E39" s="131">
        <f t="shared" si="0"/>
        <v>44.4146188759515</v>
      </c>
      <c r="F39" s="130" t="str">
        <f>IF(AND('[1]Statistics'!G42&lt;26),"YES","NO")</f>
        <v>YES</v>
      </c>
      <c r="G39" s="130" t="str">
        <f t="shared" si="3"/>
        <v>YES</v>
      </c>
      <c r="H39" s="130">
        <f t="shared" si="8"/>
        <v>2000</v>
      </c>
      <c r="I39" s="130" t="str">
        <f>IF(AND('[1]Statistics'!G42&gt;25,'[1]Statistics'!T42&lt;251),"YES","NO")</f>
        <v>NO</v>
      </c>
      <c r="J39" s="130" t="str">
        <f t="shared" si="4"/>
        <v>YES</v>
      </c>
      <c r="K39" s="130">
        <f>IF(AND(I39="YES",J39="YES"),5000,H39)</f>
        <v>2000</v>
      </c>
      <c r="L39" s="130" t="str">
        <f>IF(AND('[1]Statistics'!G42&gt;250),"YES","NO")</f>
        <v>NO</v>
      </c>
      <c r="M39" s="130" t="str">
        <f t="shared" si="5"/>
        <v>YES</v>
      </c>
      <c r="N39" s="130">
        <f t="shared" si="6"/>
        <v>2000</v>
      </c>
      <c r="O39" s="130">
        <f t="shared" si="12"/>
        <v>1955.5853811240486</v>
      </c>
      <c r="P39" s="130"/>
      <c r="Q39" s="130"/>
      <c r="R39" s="130">
        <f t="shared" si="11"/>
        <v>2000</v>
      </c>
      <c r="S39" s="46"/>
      <c r="T39" s="46"/>
      <c r="U39" s="46"/>
    </row>
    <row r="40" spans="1:18" s="38" customFormat="1" ht="14.25">
      <c r="A40" s="126" t="s">
        <v>34</v>
      </c>
      <c r="B40" s="132">
        <f>Statistics!E38*($B$6*$B$4)</f>
        <v>6620.878612716763</v>
      </c>
      <c r="C40" s="132">
        <f>(Statistics!I38/Statistics!$I$40)*($C$6*$B$4)</f>
        <v>1623.7087525329728</v>
      </c>
      <c r="D40" s="132">
        <f>(Statistics!J38/Statistics!$J$40)*$D$6*$B$4</f>
        <v>2637.84471336083</v>
      </c>
      <c r="E40" s="133">
        <f t="shared" si="0"/>
        <v>10882.432078610565</v>
      </c>
      <c r="F40" s="132" t="str">
        <f>IF(AND('[1]Statistics'!G43&lt;26),"YES","NO")</f>
        <v>NO</v>
      </c>
      <c r="G40" s="132" t="str">
        <f t="shared" si="3"/>
        <v>NO</v>
      </c>
      <c r="H40" s="132">
        <f t="shared" si="8"/>
        <v>10882.432078610565</v>
      </c>
      <c r="I40" s="132" t="str">
        <f>IF(AND('[1]Statistics'!G43&gt;25,'[1]Statistics'!T43&lt;251),"YES","NO")</f>
        <v>YES</v>
      </c>
      <c r="J40" s="132" t="str">
        <f t="shared" si="4"/>
        <v>NO</v>
      </c>
      <c r="K40" s="132">
        <f>IF(AND(I40="YES",J40="YES"),5000,H40)</f>
        <v>10882.432078610565</v>
      </c>
      <c r="L40" s="132" t="str">
        <f>IF(AND('[1]Statistics'!G43&gt;250),"YES","NO")</f>
        <v>NO</v>
      </c>
      <c r="M40" s="132" t="str">
        <f t="shared" si="5"/>
        <v>NO</v>
      </c>
      <c r="N40" s="132">
        <f t="shared" si="6"/>
        <v>10882.432078610565</v>
      </c>
      <c r="O40" s="132">
        <f t="shared" si="12"/>
        <v>0</v>
      </c>
      <c r="P40" s="132">
        <f>N40</f>
        <v>10882.432078610565</v>
      </c>
      <c r="Q40" s="132">
        <f>(P40/$P$42)*$O$42</f>
        <v>168.7825362689955</v>
      </c>
      <c r="R40" s="132">
        <f t="shared" si="11"/>
        <v>10713.649542341569</v>
      </c>
    </row>
    <row r="41" spans="1:18" s="46" customFormat="1" ht="14.25">
      <c r="A41" s="129"/>
      <c r="B41" s="134"/>
      <c r="C41" s="134"/>
      <c r="D41" s="130"/>
      <c r="E41" s="131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</row>
    <row r="42" spans="1:18" s="119" customFormat="1" ht="15">
      <c r="A42" s="115" t="s">
        <v>58</v>
      </c>
      <c r="B42" s="116">
        <f>SUM(B7:B40)</f>
        <v>629976.6000000001</v>
      </c>
      <c r="C42" s="117">
        <f>SUM(C7:C40)</f>
        <v>314988.3</v>
      </c>
      <c r="D42" s="117">
        <f>SUM(D7:D40)</f>
        <v>104996.09999999999</v>
      </c>
      <c r="E42" s="118">
        <f>SUM(E7:E40)</f>
        <v>1049960.9999999998</v>
      </c>
      <c r="F42" s="117"/>
      <c r="G42" s="117"/>
      <c r="H42" s="117">
        <f>SUM(H7:H40)</f>
        <v>1057839.5521327292</v>
      </c>
      <c r="I42" s="117"/>
      <c r="J42" s="117"/>
      <c r="K42" s="117">
        <f>SUM(K7:K40)</f>
        <v>1065925.051345361</v>
      </c>
      <c r="L42" s="117"/>
      <c r="M42" s="117"/>
      <c r="N42" s="117">
        <f>SUM(N7:N40)</f>
        <v>1065925.051345361</v>
      </c>
      <c r="O42" s="117">
        <f>SUM(O7:O40)</f>
        <v>15964.051345360847</v>
      </c>
      <c r="P42" s="117">
        <f>SUM(P7:P40)</f>
        <v>1029299.0513453608</v>
      </c>
      <c r="Q42" s="117">
        <f>SUM(Q7:Q40)</f>
        <v>15964.051345360847</v>
      </c>
      <c r="R42" s="117">
        <f>SUM(R7:R40)</f>
        <v>1049960.9999999998</v>
      </c>
    </row>
    <row r="43" spans="1:21" s="34" customFormat="1" ht="14.25">
      <c r="A43" s="121"/>
      <c r="B43" s="135"/>
      <c r="C43" s="121"/>
      <c r="D43" s="121"/>
      <c r="E43" s="121"/>
      <c r="F43" s="121"/>
      <c r="G43" s="121"/>
      <c r="H43" s="121"/>
      <c r="I43" s="121"/>
      <c r="J43" s="121"/>
      <c r="K43" s="135"/>
      <c r="L43" s="121"/>
      <c r="M43" s="121"/>
      <c r="N43" s="121"/>
      <c r="O43" s="121"/>
      <c r="P43" s="121"/>
      <c r="Q43" s="121"/>
      <c r="R43" s="121"/>
      <c r="S43" s="40"/>
      <c r="T43" s="40"/>
      <c r="U43" s="40"/>
    </row>
    <row r="44" spans="1:21" s="137" customFormat="1" ht="32.25" customHeight="1">
      <c r="A44" s="170" t="s">
        <v>86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36"/>
      <c r="T44" s="136"/>
      <c r="U44" s="136"/>
    </row>
    <row r="45" spans="1:21" s="137" customFormat="1" ht="57" customHeight="1">
      <c r="A45" s="170" t="s">
        <v>80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38"/>
      <c r="T45" s="138"/>
      <c r="U45" s="138"/>
    </row>
    <row r="46" spans="1:21" s="137" customFormat="1" ht="44.25" customHeight="1">
      <c r="A46" s="170" t="s">
        <v>81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36"/>
      <c r="T46" s="136"/>
      <c r="U46" s="136"/>
    </row>
  </sheetData>
  <mergeCells count="4">
    <mergeCell ref="A1:R1"/>
    <mergeCell ref="A44:R44"/>
    <mergeCell ref="A45:R45"/>
    <mergeCell ref="A46:R46"/>
  </mergeCells>
  <printOptions/>
  <pageMargins left="0.49" right="0.5" top="0.31" bottom="0.31" header="0.3" footer="0.3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6">
      <selection activeCell="B6" sqref="B6"/>
    </sheetView>
  </sheetViews>
  <sheetFormatPr defaultColWidth="9.140625" defaultRowHeight="12.75"/>
  <cols>
    <col min="1" max="4" width="15.7109375" style="0" customWidth="1"/>
  </cols>
  <sheetData>
    <row r="1" spans="1:4" ht="15">
      <c r="A1" s="146" t="s">
        <v>72</v>
      </c>
      <c r="B1" s="7"/>
      <c r="C1" s="7"/>
      <c r="D1" s="7"/>
    </row>
    <row r="2" spans="1:4" ht="15">
      <c r="A2" s="147" t="s">
        <v>83</v>
      </c>
      <c r="B2" s="86"/>
      <c r="C2" s="86"/>
      <c r="D2" s="13"/>
    </row>
    <row r="3" spans="1:4" ht="15">
      <c r="A3" s="146" t="s">
        <v>84</v>
      </c>
      <c r="B3" s="7"/>
      <c r="C3" s="7"/>
      <c r="D3" s="7"/>
    </row>
    <row r="4" spans="1:4" ht="12.75">
      <c r="A4" s="7"/>
      <c r="B4" s="80"/>
      <c r="C4" s="7"/>
      <c r="D4" s="7"/>
    </row>
    <row r="5" spans="1:4" s="34" customFormat="1" ht="15">
      <c r="A5" s="146" t="s">
        <v>59</v>
      </c>
      <c r="B5" s="145">
        <v>1049960</v>
      </c>
      <c r="C5" s="46"/>
      <c r="D5" s="46"/>
    </row>
    <row r="6" spans="1:4" s="34" customFormat="1" ht="14.25">
      <c r="A6" s="46"/>
      <c r="B6" s="38"/>
      <c r="C6" s="38"/>
      <c r="D6" s="38"/>
    </row>
    <row r="7" spans="1:4" s="34" customFormat="1" ht="15">
      <c r="A7" s="148"/>
      <c r="B7" s="123" t="s">
        <v>60</v>
      </c>
      <c r="C7" s="123" t="s">
        <v>73</v>
      </c>
      <c r="D7" s="123" t="s">
        <v>35</v>
      </c>
    </row>
    <row r="8" spans="1:4" s="34" customFormat="1" ht="14.25">
      <c r="A8" s="58"/>
      <c r="B8" s="126">
        <v>0.8</v>
      </c>
      <c r="C8" s="126">
        <v>0.2</v>
      </c>
      <c r="D8" s="126">
        <v>1</v>
      </c>
    </row>
    <row r="9" spans="1:4" s="34" customFormat="1" ht="14.25">
      <c r="A9" s="129" t="s">
        <v>1</v>
      </c>
      <c r="B9" s="130">
        <f>IF(Statistics!F5&gt;0,(Statistics!F5/Statistics!$F$40)*($B$8*$B$5),0)</f>
        <v>0</v>
      </c>
      <c r="C9" s="130">
        <f>IF(Statistics!L5&gt;0,(Statistics!L5/Statistics!$L$40)*($C$8*$B$5),0)</f>
        <v>0</v>
      </c>
      <c r="D9" s="130">
        <f aca="true" t="shared" si="0" ref="D9:D42">SUM(B9:C9)</f>
        <v>0</v>
      </c>
    </row>
    <row r="10" spans="1:4" s="34" customFormat="1" ht="14.25">
      <c r="A10" s="129" t="s">
        <v>2</v>
      </c>
      <c r="B10" s="130">
        <f>IF(Statistics!F6&gt;0,(Statistics!F6/Statistics!$F$40)*($B$8*$B$5),0)</f>
        <v>0</v>
      </c>
      <c r="C10" s="130">
        <f>IF(Statistics!L6&gt;0,(Statistics!L6/Statistics!$L$40)*($C$8*$B$5),0)</f>
        <v>0</v>
      </c>
      <c r="D10" s="130">
        <f t="shared" si="0"/>
        <v>0</v>
      </c>
    </row>
    <row r="11" spans="1:4" s="34" customFormat="1" ht="14.25">
      <c r="A11" s="129" t="s">
        <v>3</v>
      </c>
      <c r="B11" s="130">
        <f>IF(Statistics!F7&gt;0,(Statistics!F7/Statistics!$F$40)*($B$8*$B$5),0)</f>
        <v>44924.56779416016</v>
      </c>
      <c r="C11" s="130">
        <f>IF(Statistics!L7&gt;0,(Statistics!L7/Statistics!$L$40)*($C$8*$B$5),0)</f>
        <v>18025.900382949654</v>
      </c>
      <c r="D11" s="130">
        <f t="shared" si="0"/>
        <v>62950.46817710981</v>
      </c>
    </row>
    <row r="12" spans="1:4" s="34" customFormat="1" ht="14.25">
      <c r="A12" s="129" t="s">
        <v>4</v>
      </c>
      <c r="B12" s="130">
        <f>IF(Statistics!F8&gt;0,(Statistics!F8/Statistics!$F$40)*($B$8*$B$5),0)</f>
        <v>0</v>
      </c>
      <c r="C12" s="130">
        <f>IF(Statistics!L8&gt;0,(Statistics!L8/Statistics!$L$40)*($C$8*$B$5),0)</f>
        <v>0</v>
      </c>
      <c r="D12" s="130">
        <f t="shared" si="0"/>
        <v>0</v>
      </c>
    </row>
    <row r="13" spans="1:4" s="38" customFormat="1" ht="14.25">
      <c r="A13" s="126" t="s">
        <v>5</v>
      </c>
      <c r="B13" s="132">
        <f>IF(Statistics!F9&gt;0,(Statistics!F9/Statistics!$F$40)*($B$8*$B$5),0)</f>
        <v>0</v>
      </c>
      <c r="C13" s="132">
        <f>IF(Statistics!L9&gt;0,(Statistics!L9/Statistics!$L$40)*($C$8*$B$5),0)</f>
        <v>0</v>
      </c>
      <c r="D13" s="132">
        <f t="shared" si="0"/>
        <v>0</v>
      </c>
    </row>
    <row r="14" spans="1:4" s="34" customFormat="1" ht="14.25">
      <c r="A14" s="129" t="s">
        <v>6</v>
      </c>
      <c r="B14" s="130">
        <f>IF(Statistics!F10&gt;0,(Statistics!F10/Statistics!$F$40)*($B$8*$B$5),0)</f>
        <v>0</v>
      </c>
      <c r="C14" s="130">
        <f>IF(Statistics!L10&gt;0,(Statistics!L10/Statistics!$L$40)*($C$8*$B$5),0)</f>
        <v>0</v>
      </c>
      <c r="D14" s="130">
        <f t="shared" si="0"/>
        <v>0</v>
      </c>
    </row>
    <row r="15" spans="1:4" s="34" customFormat="1" ht="14.25">
      <c r="A15" s="129" t="s">
        <v>7</v>
      </c>
      <c r="B15" s="130">
        <f>IF(Statistics!F11&gt;0,(Statistics!F11/Statistics!$F$40)*($B$8*$B$5),0)</f>
        <v>0</v>
      </c>
      <c r="C15" s="130">
        <f>IF(Statistics!L11&gt;0,(Statistics!L11/Statistics!$L$40)*($C$8*$B$5),0)</f>
        <v>0</v>
      </c>
      <c r="D15" s="130">
        <f t="shared" si="0"/>
        <v>0</v>
      </c>
    </row>
    <row r="16" spans="1:4" s="34" customFormat="1" ht="14.25">
      <c r="A16" s="129" t="s">
        <v>8</v>
      </c>
      <c r="B16" s="130">
        <f>IF(Statistics!F12&gt;0,(Statistics!F12/Statistics!$F$40)*($B$8*$B$5),0)</f>
        <v>0</v>
      </c>
      <c r="C16" s="130">
        <f>IF(Statistics!L12&gt;0,(Statistics!L12/Statistics!$L$40)*($C$8*$B$5),0)</f>
        <v>0</v>
      </c>
      <c r="D16" s="130">
        <f t="shared" si="0"/>
        <v>0</v>
      </c>
    </row>
    <row r="17" spans="1:4" s="34" customFormat="1" ht="14.25">
      <c r="A17" s="129" t="s">
        <v>9</v>
      </c>
      <c r="B17" s="130">
        <f>IF(Statistics!F13&gt;0,(Statistics!F13/Statistics!$F$40)*($B$8*$B$5),0)</f>
        <v>11656.104076322636</v>
      </c>
      <c r="C17" s="130">
        <f>IF(Statistics!L13&gt;0,(Statistics!L13/Statistics!$L$40)*($C$8*$B$5),0)</f>
        <v>4087.50277131868</v>
      </c>
      <c r="D17" s="130">
        <f t="shared" si="0"/>
        <v>15743.606847641317</v>
      </c>
    </row>
    <row r="18" spans="1:4" s="38" customFormat="1" ht="14.25">
      <c r="A18" s="126" t="s">
        <v>10</v>
      </c>
      <c r="B18" s="132">
        <f>IF(Statistics!F14&gt;0,(Statistics!F14/Statistics!$F$40)*($B$8*$B$5),0)</f>
        <v>13113.117085862967</v>
      </c>
      <c r="C18" s="132">
        <f>IF(Statistics!L14&gt;0,(Statistics!L14/Statistics!$L$40)*($C$8*$B$5),0)</f>
        <v>3482.076794671714</v>
      </c>
      <c r="D18" s="132">
        <f t="shared" si="0"/>
        <v>16595.19388053468</v>
      </c>
    </row>
    <row r="19" spans="1:4" s="34" customFormat="1" ht="14.25">
      <c r="A19" s="129" t="s">
        <v>11</v>
      </c>
      <c r="B19" s="130">
        <f>IF(Statistics!F15&gt;0,(Statistics!F15/Statistics!$F$40)*($B$8*$B$5),0)</f>
        <v>0</v>
      </c>
      <c r="C19" s="130">
        <f>IF(Statistics!L15&gt;0,(Statistics!L15/Statistics!$L$40)*($C$8*$B$5),0)</f>
        <v>0</v>
      </c>
      <c r="D19" s="130">
        <f t="shared" si="0"/>
        <v>0</v>
      </c>
    </row>
    <row r="20" spans="1:4" s="34" customFormat="1" ht="14.25">
      <c r="A20" s="129" t="s">
        <v>12</v>
      </c>
      <c r="B20" s="130">
        <f>IF(Statistics!F16&gt;0,(Statistics!F16/Statistics!$F$40)*($B$8*$B$5),0)</f>
        <v>0</v>
      </c>
      <c r="C20" s="130">
        <f>IF(Statistics!L16&gt;0,(Statistics!L16/Statistics!$L$40)*($C$8*$B$5),0)</f>
        <v>0</v>
      </c>
      <c r="D20" s="130">
        <f t="shared" si="0"/>
        <v>0</v>
      </c>
    </row>
    <row r="21" spans="1:4" s="34" customFormat="1" ht="14.25">
      <c r="A21" s="129" t="s">
        <v>13</v>
      </c>
      <c r="B21" s="130">
        <f>IF(Statistics!F17&gt;0,(Statistics!F17/Statistics!$F$40)*($B$8*$B$5),0)</f>
        <v>0</v>
      </c>
      <c r="C21" s="130">
        <f>IF(Statistics!L17&gt;0,(Statistics!L17/Statistics!$L$40)*($C$8*$B$5),0)</f>
        <v>0</v>
      </c>
      <c r="D21" s="130">
        <f t="shared" si="0"/>
        <v>0</v>
      </c>
    </row>
    <row r="22" spans="1:4" s="46" customFormat="1" ht="14.25">
      <c r="A22" s="129" t="s">
        <v>14</v>
      </c>
      <c r="B22" s="130">
        <f>IF(Statistics!F18&gt;0,(Statistics!F18/Statistics!$F$40)*($B$8*$B$5),0)</f>
        <v>28654.58918762648</v>
      </c>
      <c r="C22" s="130">
        <f>IF(Statistics!L18&gt;0,(Statistics!L18/Statistics!$L$40)*($C$8*$B$5),0)</f>
        <v>9501.67811755071</v>
      </c>
      <c r="D22" s="130">
        <f t="shared" si="0"/>
        <v>38156.267305177185</v>
      </c>
    </row>
    <row r="23" spans="1:4" s="38" customFormat="1" ht="14.25">
      <c r="A23" s="126" t="s">
        <v>15</v>
      </c>
      <c r="B23" s="132">
        <f>IF(Statistics!F19&gt;0,(Statistics!F19/Statistics!$F$40)*($B$8*$B$5),0)</f>
        <v>0</v>
      </c>
      <c r="C23" s="132">
        <f>IF(Statistics!L19&gt;0,(Statistics!L19/Statistics!$L$40)*($C$8*$B$5),0)</f>
        <v>0</v>
      </c>
      <c r="D23" s="132">
        <f t="shared" si="0"/>
        <v>0</v>
      </c>
    </row>
    <row r="24" spans="1:4" s="34" customFormat="1" ht="14.25">
      <c r="A24" s="129" t="s">
        <v>16</v>
      </c>
      <c r="B24" s="130">
        <f>IF(Statistics!F20&gt;0,(Statistics!F20/Statistics!$F$40)*($B$8*$B$5),0)</f>
        <v>11898.939577912692</v>
      </c>
      <c r="C24" s="130">
        <f>IF(Statistics!L20&gt;0,(Statistics!L20/Statistics!$L$40)*($C$8*$B$5),0)</f>
        <v>2871.824958790606</v>
      </c>
      <c r="D24" s="130">
        <f t="shared" si="0"/>
        <v>14770.764536703298</v>
      </c>
    </row>
    <row r="25" spans="1:4" s="34" customFormat="1" ht="14.25">
      <c r="A25" s="129" t="s">
        <v>17</v>
      </c>
      <c r="B25" s="130">
        <f>IF(Statistics!F21&gt;0,(Statistics!F21/Statistics!$F$40)*($B$8*$B$5),0)</f>
        <v>0</v>
      </c>
      <c r="C25" s="130">
        <f>IF(Statistics!L21&gt;0,(Statistics!L21/Statistics!$L$40)*($C$8*$B$5),0)</f>
        <v>0</v>
      </c>
      <c r="D25" s="130">
        <f t="shared" si="0"/>
        <v>0</v>
      </c>
    </row>
    <row r="26" spans="1:4" s="34" customFormat="1" ht="14.25">
      <c r="A26" s="129" t="s">
        <v>18</v>
      </c>
      <c r="B26" s="130">
        <f>IF(Statistics!F22&gt;0,(Statistics!F22/Statistics!$F$40)*($B$8*$B$5),0)</f>
        <v>0</v>
      </c>
      <c r="C26" s="130">
        <f>IF(Statistics!L22&gt;0,(Statistics!L22/Statistics!$L$40)*($C$8*$B$5),0)</f>
        <v>0</v>
      </c>
      <c r="D26" s="130">
        <f t="shared" si="0"/>
        <v>0</v>
      </c>
    </row>
    <row r="27" spans="1:4" s="46" customFormat="1" ht="14.25">
      <c r="A27" s="129" t="s">
        <v>19</v>
      </c>
      <c r="B27" s="130">
        <f>IF(Statistics!F23&gt;0,(Statistics!F23/Statistics!$F$40)*($B$8*$B$5),0)</f>
        <v>55366.494362532525</v>
      </c>
      <c r="C27" s="130">
        <f>IF(Statistics!L23&gt;0,(Statistics!L23/Statistics!$L$40)*($C$8*$B$5),0)</f>
        <v>16489.522288589018</v>
      </c>
      <c r="D27" s="130">
        <f t="shared" si="0"/>
        <v>71856.01665112155</v>
      </c>
    </row>
    <row r="28" spans="1:4" s="38" customFormat="1" ht="14.25">
      <c r="A28" s="126" t="s">
        <v>20</v>
      </c>
      <c r="B28" s="132">
        <f>IF(Statistics!F24&gt;0,(Statistics!F24/Statistics!$F$40)*($B$8*$B$5),0)</f>
        <v>0</v>
      </c>
      <c r="C28" s="132">
        <f>IF(Statistics!L24&gt;0,(Statistics!L24/Statistics!$L$40)*($C$8*$B$5),0)</f>
        <v>0</v>
      </c>
      <c r="D28" s="132">
        <f t="shared" si="0"/>
        <v>0</v>
      </c>
    </row>
    <row r="29" spans="1:4" s="34" customFormat="1" ht="14.25">
      <c r="A29" s="129" t="s">
        <v>21</v>
      </c>
      <c r="B29" s="130">
        <f>IF(Statistics!F25&gt;0,(Statistics!F25/Statistics!$F$40)*($B$8*$B$5),0)</f>
        <v>0</v>
      </c>
      <c r="C29" s="130">
        <f>IF(Statistics!L25&gt;0,(Statistics!L25/Statistics!$L$40)*($C$8*$B$5),0)</f>
        <v>0</v>
      </c>
      <c r="D29" s="130">
        <f t="shared" si="0"/>
        <v>0</v>
      </c>
    </row>
    <row r="30" spans="1:4" s="34" customFormat="1" ht="14.25">
      <c r="A30" s="129" t="s">
        <v>22</v>
      </c>
      <c r="B30" s="130">
        <f>IF(Statistics!F26&gt;0,(Statistics!F26/Statistics!$F$40)*($B$8*$B$5),0)</f>
        <v>0</v>
      </c>
      <c r="C30" s="130">
        <f>IF(Statistics!L26&gt;0,(Statistics!L26/Statistics!$L$40)*($C$8*$B$5),0)</f>
        <v>0</v>
      </c>
      <c r="D30" s="130">
        <f t="shared" si="0"/>
        <v>0</v>
      </c>
    </row>
    <row r="31" spans="1:4" s="34" customFormat="1" ht="14.25">
      <c r="A31" s="129" t="s">
        <v>23</v>
      </c>
      <c r="B31" s="130">
        <f>IF(Statistics!F27&gt;0,(Statistics!F27/Statistics!$F$40)*($B$8*$B$5),0)</f>
        <v>64108.57241977451</v>
      </c>
      <c r="C31" s="130">
        <f>IF(Statistics!L27&gt;0,(Statistics!L27/Statistics!$L$40)*($C$8*$B$5),0)</f>
        <v>32277.540130324058</v>
      </c>
      <c r="D31" s="130">
        <f t="shared" si="0"/>
        <v>96386.11255009857</v>
      </c>
    </row>
    <row r="32" spans="1:4" s="46" customFormat="1" ht="14.25">
      <c r="A32" s="129" t="s">
        <v>24</v>
      </c>
      <c r="B32" s="130">
        <f>IF(Statistics!F28&gt;0,(Statistics!F28/Statistics!$F$40)*($B$8*$B$5),0)</f>
        <v>0</v>
      </c>
      <c r="C32" s="130">
        <f>IF(Statistics!L28&gt;0,(Statistics!L28/Statistics!$L$40)*($C$8*$B$5),0)</f>
        <v>0</v>
      </c>
      <c r="D32" s="130">
        <f t="shared" si="0"/>
        <v>0</v>
      </c>
    </row>
    <row r="33" spans="1:4" s="38" customFormat="1" ht="14.25">
      <c r="A33" s="126" t="s">
        <v>25</v>
      </c>
      <c r="B33" s="132">
        <f>IF(Statistics!F29&gt;0,(Statistics!F29/Statistics!$F$40)*($B$8*$B$5),0)</f>
        <v>549536.7400982943</v>
      </c>
      <c r="C33" s="132">
        <f>IF(Statistics!L29&gt;0,(Statistics!L29/Statistics!$L$40)*($C$8*$B$5),0)</f>
        <v>72795.89297466014</v>
      </c>
      <c r="D33" s="132">
        <f t="shared" si="0"/>
        <v>622332.6330729545</v>
      </c>
    </row>
    <row r="34" spans="1:4" s="34" customFormat="1" ht="14.25">
      <c r="A34" s="129" t="s">
        <v>26</v>
      </c>
      <c r="B34" s="130">
        <f>IF(Statistics!F30&gt;0,(Statistics!F30/Statistics!$F$40)*($B$8*$B$5),0)</f>
        <v>0</v>
      </c>
      <c r="C34" s="130">
        <f>IF(Statistics!L30&gt;0,(Statistics!L30/Statistics!$L$40)*($C$8*$B$5),0)</f>
        <v>0</v>
      </c>
      <c r="D34" s="130">
        <f t="shared" si="0"/>
        <v>0</v>
      </c>
    </row>
    <row r="35" spans="1:4" s="34" customFormat="1" ht="14.25">
      <c r="A35" s="129" t="s">
        <v>27</v>
      </c>
      <c r="B35" s="130">
        <f>IF(Statistics!F31&gt;0,(Statistics!F31/Statistics!$F$40)*($B$8*$B$5),0)</f>
        <v>0</v>
      </c>
      <c r="C35" s="130">
        <f>IF(Statistics!L31&gt;0,(Statistics!L31/Statistics!$L$40)*($C$8*$B$5),0)</f>
        <v>0</v>
      </c>
      <c r="D35" s="130">
        <f t="shared" si="0"/>
        <v>0</v>
      </c>
    </row>
    <row r="36" spans="1:4" s="34" customFormat="1" ht="14.25">
      <c r="A36" s="129" t="s">
        <v>28</v>
      </c>
      <c r="B36" s="130">
        <f>IF(Statistics!F32&gt;0,(Statistics!F32/Statistics!$F$40)*($B$8*$B$5),0)</f>
        <v>0</v>
      </c>
      <c r="C36" s="130">
        <f>IF(Statistics!L32&gt;0,(Statistics!L32/Statistics!$L$40)*($C$8*$B$5),0)</f>
        <v>0</v>
      </c>
      <c r="D36" s="130">
        <f t="shared" si="0"/>
        <v>0</v>
      </c>
    </row>
    <row r="37" spans="1:4" s="46" customFormat="1" ht="14.25">
      <c r="A37" s="129" t="s">
        <v>29</v>
      </c>
      <c r="B37" s="130">
        <f>IF(Statistics!F33&gt;0,(Statistics!F33/Statistics!$F$40)*($B$8*$B$5),0)</f>
        <v>0</v>
      </c>
      <c r="C37" s="130">
        <f>IF(Statistics!L33&gt;0,(Statistics!L33/Statistics!$L$40)*($C$8*$B$5),0)</f>
        <v>0</v>
      </c>
      <c r="D37" s="130">
        <f t="shared" si="0"/>
        <v>0</v>
      </c>
    </row>
    <row r="38" spans="1:4" s="38" customFormat="1" ht="14.25">
      <c r="A38" s="126" t="s">
        <v>30</v>
      </c>
      <c r="B38" s="132">
        <f>IF(Statistics!F34&gt;0,(Statistics!F34/Statistics!$F$40)*($B$8*$B$5),0)</f>
        <v>0</v>
      </c>
      <c r="C38" s="132">
        <f>IF(Statistics!L34&gt;0,(Statistics!L34/Statistics!$L$40)*($C$8*$B$5),0)</f>
        <v>0</v>
      </c>
      <c r="D38" s="132">
        <f t="shared" si="0"/>
        <v>0</v>
      </c>
    </row>
    <row r="39" spans="1:4" s="34" customFormat="1" ht="14.25">
      <c r="A39" s="129" t="s">
        <v>31</v>
      </c>
      <c r="B39" s="130">
        <f>IF(Statistics!F35&gt;0,(Statistics!F35/Statistics!$F$40)*($B$8*$B$5),0)</f>
        <v>0</v>
      </c>
      <c r="C39" s="130">
        <f>IF(Statistics!L35&gt;0,(Statistics!L35/Statistics!$L$40)*($C$8*$B$5),0)</f>
        <v>0</v>
      </c>
      <c r="D39" s="130">
        <f t="shared" si="0"/>
        <v>0</v>
      </c>
    </row>
    <row r="40" spans="1:4" s="34" customFormat="1" ht="14.25">
      <c r="A40" s="129" t="s">
        <v>32</v>
      </c>
      <c r="B40" s="130">
        <f>IF(Statistics!F36&gt;0,(Statistics!F36/Statistics!$F$40)*($B$8*$B$5),0)</f>
        <v>60708.87539751373</v>
      </c>
      <c r="C40" s="130">
        <f>IF(Statistics!L36&gt;0,(Statistics!L36/Statistics!$L$40)*($C$8*$B$5),0)</f>
        <v>50460.06158114542</v>
      </c>
      <c r="D40" s="130">
        <f t="shared" si="0"/>
        <v>111168.93697865916</v>
      </c>
    </row>
    <row r="41" spans="1:4" s="34" customFormat="1" ht="14.25">
      <c r="A41" s="129" t="s">
        <v>33</v>
      </c>
      <c r="B41" s="130">
        <f>IF(Statistics!F37&gt;0,(Statistics!F37/Statistics!$F$40)*($B$8*$B$5),0)</f>
        <v>0</v>
      </c>
      <c r="C41" s="130">
        <f>IF(Statistics!L37&gt;0,(Statistics!L37/Statistics!$L$40)*($C$8*$B$5),0)</f>
        <v>0</v>
      </c>
      <c r="D41" s="130">
        <f t="shared" si="0"/>
        <v>0</v>
      </c>
    </row>
    <row r="42" spans="1:4" s="38" customFormat="1" ht="14.25">
      <c r="A42" s="126" t="s">
        <v>34</v>
      </c>
      <c r="B42" s="132">
        <f>IF(Statistics!F38&gt;0,(Statistics!F38/Statistics!$F$40)*($B$8*$B$5),0)</f>
        <v>0</v>
      </c>
      <c r="C42" s="132">
        <f>IF(Statistics!L38&gt;0,(Statistics!L38/Statistics!$L$40)*($C$8*$B$5),0)</f>
        <v>0</v>
      </c>
      <c r="D42" s="132">
        <f t="shared" si="0"/>
        <v>0</v>
      </c>
    </row>
    <row r="43" spans="1:4" s="46" customFormat="1" ht="14.25">
      <c r="A43" s="129"/>
      <c r="B43" s="130"/>
      <c r="C43" s="130"/>
      <c r="D43" s="130"/>
    </row>
    <row r="44" spans="1:4" s="119" customFormat="1" ht="15">
      <c r="A44" s="115" t="s">
        <v>58</v>
      </c>
      <c r="B44" s="117">
        <f>SUM(B9:B42)</f>
        <v>839968</v>
      </c>
      <c r="C44" s="117">
        <f>SUM(C9:C42)</f>
        <v>209991.99999999997</v>
      </c>
      <c r="D44" s="117">
        <f>SUM(D9:D42)</f>
        <v>1049960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5.7109375" style="86" customWidth="1"/>
    <col min="2" max="3" width="15.7109375" style="83" customWidth="1"/>
    <col min="4" max="4" width="15.7109375" style="152" hidden="1" customWidth="1"/>
    <col min="5" max="5" width="13.28125" style="0" customWidth="1"/>
  </cols>
  <sheetData>
    <row r="1" spans="1:4" s="79" customFormat="1" ht="18">
      <c r="A1" s="155" t="s">
        <v>74</v>
      </c>
      <c r="B1" s="156"/>
      <c r="C1" s="156"/>
      <c r="D1" s="157"/>
    </row>
    <row r="2" spans="1:4" s="79" customFormat="1" ht="18">
      <c r="A2" s="158"/>
      <c r="B2" s="159"/>
      <c r="C2" s="159"/>
      <c r="D2" s="160"/>
    </row>
    <row r="3" spans="1:4" s="73" customFormat="1" ht="12.75">
      <c r="A3" s="110"/>
      <c r="B3" s="161"/>
      <c r="C3" s="161"/>
      <c r="D3" s="162" t="s">
        <v>79</v>
      </c>
    </row>
    <row r="4" spans="1:4" s="73" customFormat="1" ht="12.75">
      <c r="A4" s="110"/>
      <c r="B4" s="111" t="s">
        <v>78</v>
      </c>
      <c r="C4" s="111" t="s">
        <v>76</v>
      </c>
      <c r="D4" s="150" t="s">
        <v>77</v>
      </c>
    </row>
    <row r="5" spans="1:4" s="6" customFormat="1" ht="12.75">
      <c r="A5" s="82"/>
      <c r="B5" s="149" t="s">
        <v>75</v>
      </c>
      <c r="C5" s="149" t="s">
        <v>77</v>
      </c>
      <c r="D5" s="151" t="s">
        <v>89</v>
      </c>
    </row>
    <row r="6" spans="1:4" s="7" customFormat="1" ht="12.75">
      <c r="A6" s="86"/>
      <c r="B6" s="112"/>
      <c r="C6" s="112"/>
      <c r="D6" s="152"/>
    </row>
    <row r="7" spans="1:5" ht="12.75">
      <c r="A7" s="86" t="s">
        <v>1</v>
      </c>
      <c r="B7" s="83">
        <f>'Prevention Block'!R7</f>
        <v>5000</v>
      </c>
      <c r="C7" s="83">
        <f>Intervention!D9</f>
        <v>0</v>
      </c>
      <c r="E7" s="163">
        <f aca="true" t="shared" si="0" ref="E7:E40">B7+C7+D7</f>
        <v>5000</v>
      </c>
    </row>
    <row r="8" spans="1:5" ht="12.75">
      <c r="A8" s="86" t="s">
        <v>2</v>
      </c>
      <c r="B8" s="83">
        <f>'Prevention Block'!R8</f>
        <v>10397.89691268056</v>
      </c>
      <c r="C8" s="83">
        <f>Intervention!D10</f>
        <v>0</v>
      </c>
      <c r="D8" s="152">
        <v>0</v>
      </c>
      <c r="E8" s="163">
        <f t="shared" si="0"/>
        <v>10397.89691268056</v>
      </c>
    </row>
    <row r="9" spans="1:5" ht="12.75">
      <c r="A9" s="86" t="s">
        <v>3</v>
      </c>
      <c r="B9" s="83">
        <f>'Prevention Block'!R9</f>
        <v>51996.71799507482</v>
      </c>
      <c r="C9" s="83">
        <f>Intervention!D11</f>
        <v>62950.46817710981</v>
      </c>
      <c r="E9" s="163">
        <f t="shared" si="0"/>
        <v>114947.18617218462</v>
      </c>
    </row>
    <row r="10" spans="1:5" ht="12.75">
      <c r="A10" s="86" t="s">
        <v>4</v>
      </c>
      <c r="B10" s="83">
        <f>'Prevention Block'!R10</f>
        <v>4916.65122801985</v>
      </c>
      <c r="C10" s="83">
        <f>Intervention!D12</f>
        <v>0</v>
      </c>
      <c r="E10" s="163">
        <f t="shared" si="0"/>
        <v>4916.65122801985</v>
      </c>
    </row>
    <row r="11" spans="1:5" s="6" customFormat="1" ht="12.75">
      <c r="A11" s="82" t="s">
        <v>5</v>
      </c>
      <c r="B11" s="84">
        <f>'Prevention Block'!R11</f>
        <v>5099.241317168825</v>
      </c>
      <c r="C11" s="84">
        <f>Intervention!D13</f>
        <v>0</v>
      </c>
      <c r="D11" s="153"/>
      <c r="E11" s="163">
        <f t="shared" si="0"/>
        <v>5099.241317168825</v>
      </c>
    </row>
    <row r="12" spans="1:5" ht="12.75">
      <c r="A12" s="86" t="s">
        <v>6</v>
      </c>
      <c r="B12" s="83">
        <f>'Prevention Block'!R12</f>
        <v>9130.465848766255</v>
      </c>
      <c r="C12" s="83">
        <f>Intervention!D14</f>
        <v>0</v>
      </c>
      <c r="E12" s="163">
        <f t="shared" si="0"/>
        <v>9130.465848766255</v>
      </c>
    </row>
    <row r="13" spans="1:5" ht="12.75">
      <c r="A13" s="86" t="s">
        <v>7</v>
      </c>
      <c r="B13" s="83">
        <f>'Prevention Block'!R13</f>
        <v>4780.515228383065</v>
      </c>
      <c r="C13" s="83">
        <f>Intervention!D15</f>
        <v>0</v>
      </c>
      <c r="E13" s="163">
        <f t="shared" si="0"/>
        <v>4780.515228383065</v>
      </c>
    </row>
    <row r="14" spans="1:5" ht="12.75">
      <c r="A14" s="86" t="s">
        <v>8</v>
      </c>
      <c r="B14" s="83">
        <f>'Prevention Block'!R14</f>
        <v>2612.278949267759</v>
      </c>
      <c r="C14" s="83">
        <f>Intervention!D16</f>
        <v>0</v>
      </c>
      <c r="E14" s="163">
        <f t="shared" si="0"/>
        <v>2612.278949267759</v>
      </c>
    </row>
    <row r="15" spans="1:5" ht="12.75">
      <c r="A15" s="86" t="s">
        <v>9</v>
      </c>
      <c r="B15" s="83">
        <f>'Prevention Block'!R15</f>
        <v>16489.866537576396</v>
      </c>
      <c r="C15" s="83">
        <f>Intervention!D17</f>
        <v>15743.606847641317</v>
      </c>
      <c r="E15" s="163">
        <f t="shared" si="0"/>
        <v>32233.473385217712</v>
      </c>
    </row>
    <row r="16" spans="1:5" s="6" customFormat="1" ht="12.75">
      <c r="A16" s="82" t="s">
        <v>10</v>
      </c>
      <c r="B16" s="84">
        <f>'Prevention Block'!R16</f>
        <v>27746.909613012842</v>
      </c>
      <c r="C16" s="84">
        <f>Intervention!D18</f>
        <v>16595.19388053468</v>
      </c>
      <c r="D16" s="153">
        <v>0</v>
      </c>
      <c r="E16" s="163">
        <f t="shared" si="0"/>
        <v>44342.10349354752</v>
      </c>
    </row>
    <row r="17" spans="1:5" ht="12.75">
      <c r="A17" s="86" t="s">
        <v>11</v>
      </c>
      <c r="B17" s="83">
        <f>'Prevention Block'!R17</f>
        <v>2000</v>
      </c>
      <c r="C17" s="83">
        <f>Intervention!D19</f>
        <v>0</v>
      </c>
      <c r="E17" s="163">
        <f t="shared" si="0"/>
        <v>2000</v>
      </c>
    </row>
    <row r="18" spans="1:5" ht="12.75">
      <c r="A18" s="86" t="s">
        <v>12</v>
      </c>
      <c r="B18" s="83">
        <f>'Prevention Block'!R18</f>
        <v>2000</v>
      </c>
      <c r="C18" s="83">
        <f>Intervention!D20</f>
        <v>0</v>
      </c>
      <c r="E18" s="163">
        <f t="shared" si="0"/>
        <v>2000</v>
      </c>
    </row>
    <row r="19" spans="1:5" ht="12.75">
      <c r="A19" s="86" t="s">
        <v>13</v>
      </c>
      <c r="B19" s="83">
        <f>'Prevention Block'!R19</f>
        <v>2471.4422945076926</v>
      </c>
      <c r="C19" s="83">
        <f>Intervention!D21</f>
        <v>0</v>
      </c>
      <c r="E19" s="163">
        <f t="shared" si="0"/>
        <v>2471.4422945076926</v>
      </c>
    </row>
    <row r="20" spans="1:5" ht="12.75">
      <c r="A20" s="86" t="s">
        <v>14</v>
      </c>
      <c r="B20" s="83">
        <f>'Prevention Block'!R20</f>
        <v>36183.311665380425</v>
      </c>
      <c r="C20" s="83">
        <f>Intervention!D22</f>
        <v>38156.267305177185</v>
      </c>
      <c r="D20" s="152">
        <v>0</v>
      </c>
      <c r="E20" s="163">
        <f t="shared" si="0"/>
        <v>74339.5789705576</v>
      </c>
    </row>
    <row r="21" spans="1:5" s="6" customFormat="1" ht="12.75">
      <c r="A21" s="82" t="s">
        <v>15</v>
      </c>
      <c r="B21" s="84">
        <f>'Prevention Block'!R21</f>
        <v>5000</v>
      </c>
      <c r="C21" s="84">
        <f>Intervention!D23</f>
        <v>0</v>
      </c>
      <c r="D21" s="153"/>
      <c r="E21" s="163">
        <f t="shared" si="0"/>
        <v>5000</v>
      </c>
    </row>
    <row r="22" spans="1:5" ht="12.75">
      <c r="A22" s="86" t="s">
        <v>16</v>
      </c>
      <c r="B22" s="83">
        <f>'Prevention Block'!R22</f>
        <v>11295.132250480487</v>
      </c>
      <c r="C22" s="83">
        <f>Intervention!D24</f>
        <v>14770.764536703298</v>
      </c>
      <c r="D22" s="152">
        <v>0</v>
      </c>
      <c r="E22" s="163">
        <f t="shared" si="0"/>
        <v>26065.896787183785</v>
      </c>
    </row>
    <row r="23" spans="1:5" ht="12.75">
      <c r="A23" s="86" t="s">
        <v>17</v>
      </c>
      <c r="B23" s="83">
        <f>'Prevention Block'!R23</f>
        <v>6286.0165393092775</v>
      </c>
      <c r="C23" s="83">
        <f>Intervention!D25</f>
        <v>0</v>
      </c>
      <c r="E23" s="163">
        <f t="shared" si="0"/>
        <v>6286.0165393092775</v>
      </c>
    </row>
    <row r="24" spans="1:5" ht="12.75">
      <c r="A24" s="86" t="s">
        <v>18</v>
      </c>
      <c r="B24" s="83">
        <f>'Prevention Block'!R24</f>
        <v>2000</v>
      </c>
      <c r="C24" s="83">
        <f>Intervention!D26</f>
        <v>0</v>
      </c>
      <c r="E24" s="163">
        <f t="shared" si="0"/>
        <v>2000</v>
      </c>
    </row>
    <row r="25" spans="1:5" ht="12.75">
      <c r="A25" s="86" t="s">
        <v>19</v>
      </c>
      <c r="B25" s="83">
        <f>'Prevention Block'!R25</f>
        <v>83379.48358720969</v>
      </c>
      <c r="C25" s="83">
        <f>Intervention!D27</f>
        <v>71856.01665112155</v>
      </c>
      <c r="D25" s="152">
        <v>0</v>
      </c>
      <c r="E25" s="163">
        <f t="shared" si="0"/>
        <v>155235.50023833124</v>
      </c>
    </row>
    <row r="26" spans="1:5" s="6" customFormat="1" ht="12.75">
      <c r="A26" s="82" t="s">
        <v>20</v>
      </c>
      <c r="B26" s="84">
        <f>'Prevention Block'!R26</f>
        <v>8887.340509393603</v>
      </c>
      <c r="C26" s="84">
        <f>Intervention!D28</f>
        <v>0</v>
      </c>
      <c r="D26" s="153"/>
      <c r="E26" s="163">
        <f t="shared" si="0"/>
        <v>8887.340509393603</v>
      </c>
    </row>
    <row r="27" spans="1:5" ht="12.75">
      <c r="A27" s="86" t="s">
        <v>21</v>
      </c>
      <c r="B27" s="83">
        <f>'Prevention Block'!R27</f>
        <v>12961.401122278721</v>
      </c>
      <c r="C27" s="83">
        <f>Intervention!D29</f>
        <v>0</v>
      </c>
      <c r="E27" s="163">
        <f t="shared" si="0"/>
        <v>12961.401122278721</v>
      </c>
    </row>
    <row r="28" spans="1:5" ht="12.75">
      <c r="A28" s="86" t="s">
        <v>22</v>
      </c>
      <c r="B28" s="83">
        <f>'Prevention Block'!R28</f>
        <v>2627.7596706456084</v>
      </c>
      <c r="C28" s="83">
        <f>Intervention!D30</f>
        <v>0</v>
      </c>
      <c r="E28" s="163">
        <f t="shared" si="0"/>
        <v>2627.7596706456084</v>
      </c>
    </row>
    <row r="29" spans="1:5" ht="12.75">
      <c r="A29" s="86" t="s">
        <v>23</v>
      </c>
      <c r="B29" s="83">
        <f>'Prevention Block'!R29</f>
        <v>61008.49808115592</v>
      </c>
      <c r="C29" s="83">
        <f>Intervention!D31</f>
        <v>96386.11255009857</v>
      </c>
      <c r="D29" s="152">
        <v>0</v>
      </c>
      <c r="E29" s="163">
        <f t="shared" si="0"/>
        <v>157394.6106312545</v>
      </c>
    </row>
    <row r="30" spans="1:5" ht="12.75">
      <c r="A30" s="86" t="s">
        <v>24</v>
      </c>
      <c r="B30" s="83">
        <f>'Prevention Block'!R30</f>
        <v>2000</v>
      </c>
      <c r="C30" s="83">
        <f>Intervention!D32</f>
        <v>0</v>
      </c>
      <c r="E30" s="163">
        <f t="shared" si="0"/>
        <v>2000</v>
      </c>
    </row>
    <row r="31" spans="1:5" s="6" customFormat="1" ht="12.75">
      <c r="A31" s="82" t="s">
        <v>25</v>
      </c>
      <c r="B31" s="84">
        <f>'Prevention Block'!R31</f>
        <v>555389.7913500223</v>
      </c>
      <c r="C31" s="84">
        <f>Intervention!D33</f>
        <v>622332.6330729545</v>
      </c>
      <c r="D31" s="153">
        <v>0</v>
      </c>
      <c r="E31" s="163">
        <f t="shared" si="0"/>
        <v>1177722.4244229768</v>
      </c>
    </row>
    <row r="32" spans="1:5" ht="12.75">
      <c r="A32" s="86" t="s">
        <v>26</v>
      </c>
      <c r="B32" s="83">
        <f>'Prevention Block'!R32</f>
        <v>5923.735621084509</v>
      </c>
      <c r="C32" s="83">
        <f>Intervention!D34</f>
        <v>0</v>
      </c>
      <c r="E32" s="163">
        <f t="shared" si="0"/>
        <v>5923.735621084509</v>
      </c>
    </row>
    <row r="33" spans="1:5" ht="12.75">
      <c r="A33" s="86" t="s">
        <v>27</v>
      </c>
      <c r="B33" s="83">
        <f>'Prevention Block'!R33</f>
        <v>5000</v>
      </c>
      <c r="C33" s="83">
        <f>Intervention!D35</f>
        <v>0</v>
      </c>
      <c r="D33" s="152">
        <v>0</v>
      </c>
      <c r="E33" s="163">
        <f t="shared" si="0"/>
        <v>5000</v>
      </c>
    </row>
    <row r="34" spans="1:5" ht="12.75">
      <c r="A34" s="86" t="s">
        <v>28</v>
      </c>
      <c r="B34" s="83">
        <f>'Prevention Block'!R34</f>
        <v>10243.936785516538</v>
      </c>
      <c r="C34" s="83">
        <f>Intervention!D36</f>
        <v>0</v>
      </c>
      <c r="E34" s="163">
        <f t="shared" si="0"/>
        <v>10243.936785516538</v>
      </c>
    </row>
    <row r="35" spans="1:5" ht="12.75">
      <c r="A35" s="86" t="s">
        <v>29</v>
      </c>
      <c r="B35" s="83">
        <f>'Prevention Block'!R35</f>
        <v>5000</v>
      </c>
      <c r="C35" s="83">
        <f>Intervention!D37</f>
        <v>0</v>
      </c>
      <c r="E35" s="163">
        <f t="shared" si="0"/>
        <v>5000</v>
      </c>
    </row>
    <row r="36" spans="1:5" s="6" customFormat="1" ht="12.75">
      <c r="A36" s="82" t="s">
        <v>30</v>
      </c>
      <c r="B36" s="84">
        <f>'Prevention Block'!R36</f>
        <v>2000</v>
      </c>
      <c r="C36" s="84">
        <f>Intervention!D38</f>
        <v>0</v>
      </c>
      <c r="D36" s="153"/>
      <c r="E36" s="163">
        <f t="shared" si="0"/>
        <v>2000</v>
      </c>
    </row>
    <row r="37" spans="1:5" ht="12.75">
      <c r="A37" s="86" t="s">
        <v>31</v>
      </c>
      <c r="B37" s="83">
        <f>'Prevention Block'!R37</f>
        <v>5000</v>
      </c>
      <c r="C37" s="83">
        <f>Intervention!D39</f>
        <v>0</v>
      </c>
      <c r="E37" s="163">
        <f t="shared" si="0"/>
        <v>5000</v>
      </c>
    </row>
    <row r="38" spans="1:5" ht="12.75">
      <c r="A38" s="86" t="s">
        <v>32</v>
      </c>
      <c r="B38" s="83">
        <f>'Prevention Block'!R38</f>
        <v>72418.95735072324</v>
      </c>
      <c r="C38" s="83">
        <f>Intervention!D40</f>
        <v>111168.93697865916</v>
      </c>
      <c r="D38" s="152">
        <v>0</v>
      </c>
      <c r="E38" s="163">
        <f t="shared" si="0"/>
        <v>183587.8943293824</v>
      </c>
    </row>
    <row r="39" spans="1:5" ht="12.75">
      <c r="A39" s="86" t="s">
        <v>33</v>
      </c>
      <c r="B39" s="83">
        <f>'Prevention Block'!R39</f>
        <v>2000</v>
      </c>
      <c r="C39" s="83">
        <f>Intervention!D41</f>
        <v>0</v>
      </c>
      <c r="E39" s="163">
        <f t="shared" si="0"/>
        <v>2000</v>
      </c>
    </row>
    <row r="40" spans="1:5" s="6" customFormat="1" ht="12.75">
      <c r="A40" s="82" t="s">
        <v>34</v>
      </c>
      <c r="B40" s="84">
        <f>'Prevention Block'!R40</f>
        <v>10713.649542341569</v>
      </c>
      <c r="C40" s="84">
        <f>Intervention!D42</f>
        <v>0</v>
      </c>
      <c r="D40" s="153"/>
      <c r="E40" s="163">
        <f t="shared" si="0"/>
        <v>10713.649542341569</v>
      </c>
    </row>
    <row r="42" spans="1:5" s="81" customFormat="1" ht="12.75">
      <c r="A42" s="87" t="s">
        <v>58</v>
      </c>
      <c r="B42" s="85">
        <f>SUM(B7:B40)</f>
        <v>1049960.9999999998</v>
      </c>
      <c r="C42" s="85">
        <f>SUM(C7:C40)</f>
        <v>1049960</v>
      </c>
      <c r="D42" s="154">
        <f>SUM(D7:D40)</f>
        <v>0</v>
      </c>
      <c r="E42" s="85">
        <f>SUM(E7:E40)</f>
        <v>2099921</v>
      </c>
    </row>
    <row r="43" ht="12.75">
      <c r="A43" s="113"/>
    </row>
    <row r="44" ht="12.75">
      <c r="A44" s="113"/>
    </row>
    <row r="46" ht="15">
      <c r="A46" s="114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2005-03-16T20:49:42Z</cp:lastPrinted>
  <dcterms:created xsi:type="dcterms:W3CDTF">2005-02-08T17:42:56Z</dcterms:created>
  <dcterms:modified xsi:type="dcterms:W3CDTF">2006-11-18T16:38:06Z</dcterms:modified>
  <cp:category/>
  <cp:version/>
  <cp:contentType/>
  <cp:contentStatus/>
</cp:coreProperties>
</file>